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965" activeTab="0"/>
  </bookViews>
  <sheets>
    <sheet name="Guess" sheetId="1" r:id="rId1"/>
    <sheet name="Fixed Line" sheetId="2" r:id="rId2"/>
    <sheet name="Variable Line" sheetId="3" r:id="rId3"/>
    <sheet name="Confidence Intervals" sheetId="4" r:id="rId4"/>
    <sheet name="Sheet6" sheetId="5" r:id="rId5"/>
  </sheets>
  <definedNames>
    <definedName name="avg">'Confidence Intervals'!$C$24</definedName>
    <definedName name="Int">'Confidence Intervals'!$C$20</definedName>
    <definedName name="MSE">'Confidence Intervals'!$C$22</definedName>
    <definedName name="n">'Confidence Intervals'!$C$25</definedName>
    <definedName name="Slope">'Confidence Intervals'!$C$21</definedName>
    <definedName name="ssx">'Confidence Intervals'!$C$23</definedName>
    <definedName name="t">'Confidence Intervals'!$C$26</definedName>
  </definedNames>
  <calcPr fullCalcOnLoad="1"/>
</workbook>
</file>

<file path=xl/sharedStrings.xml><?xml version="1.0" encoding="utf-8"?>
<sst xmlns="http://schemas.openxmlformats.org/spreadsheetml/2006/main" count="80" uniqueCount="68">
  <si>
    <t>Slope =</t>
  </si>
  <si>
    <t>Intercept =</t>
  </si>
  <si>
    <t>R-square =</t>
  </si>
  <si>
    <t>SSE=</t>
  </si>
  <si>
    <t>Change values for Slope and Intercept</t>
  </si>
  <si>
    <t>Temp.</t>
  </si>
  <si>
    <t>Kilowatts</t>
  </si>
  <si>
    <t>Y-hat</t>
  </si>
  <si>
    <t>X</t>
  </si>
  <si>
    <t>Y</t>
  </si>
  <si>
    <t>Line</t>
  </si>
  <si>
    <t>Residual</t>
  </si>
  <si>
    <r>
      <t>Residual</t>
    </r>
    <r>
      <rPr>
        <vertAlign val="superscript"/>
        <sz val="10"/>
        <rFont val="Arial"/>
        <family val="2"/>
      </rPr>
      <t>2</t>
    </r>
  </si>
  <si>
    <t>= Mean</t>
  </si>
  <si>
    <t xml:space="preserve">Fitted Slope = </t>
  </si>
  <si>
    <t xml:space="preserve">Fitted  Intercept = </t>
  </si>
  <si>
    <t xml:space="preserve">R-square = </t>
  </si>
  <si>
    <t xml:space="preserve">MSE = </t>
  </si>
  <si>
    <t xml:space="preserve">Phenomenon </t>
  </si>
  <si>
    <t>Slope = 3</t>
  </si>
  <si>
    <t>Intercept = 10</t>
  </si>
  <si>
    <t>Graph</t>
  </si>
  <si>
    <t>Phenomenon</t>
  </si>
  <si>
    <t>Data</t>
  </si>
  <si>
    <t xml:space="preserve">Phenomenon Slope =  </t>
  </si>
  <si>
    <t xml:space="preserve">Intercept = </t>
  </si>
  <si>
    <t xml:space="preserve">Variance = </t>
  </si>
  <si>
    <t xml:space="preserve">Increment = </t>
  </si>
  <si>
    <t>Slope</t>
  </si>
  <si>
    <t>Intercept</t>
  </si>
  <si>
    <t>R-square</t>
  </si>
  <si>
    <t xml:space="preserve">Hit F9 to change graph </t>
  </si>
  <si>
    <t>You may change the values in blue.</t>
  </si>
  <si>
    <t>y-hat</t>
  </si>
  <si>
    <t>L.L. Mean</t>
  </si>
  <si>
    <t>U.L. Mean</t>
  </si>
  <si>
    <t>L.L.Predict</t>
  </si>
  <si>
    <t>U.L.Predict</t>
  </si>
  <si>
    <t>= SS(Error)</t>
  </si>
  <si>
    <t xml:space="preserve">Slope = </t>
  </si>
  <si>
    <t xml:space="preserve">SS(X) = </t>
  </si>
  <si>
    <t xml:space="preserve">x-bar = </t>
  </si>
  <si>
    <t xml:space="preserve">n = </t>
  </si>
  <si>
    <t xml:space="preserve">t for 95% = </t>
  </si>
  <si>
    <t>SS(Total) =</t>
  </si>
  <si>
    <t xml:space="preserve">SS(Regr) = </t>
  </si>
  <si>
    <r>
      <t>X (</t>
    </r>
    <r>
      <rPr>
        <vertAlign val="superscript"/>
        <sz val="10"/>
        <rFont val="Arial"/>
        <family val="2"/>
      </rPr>
      <t>o</t>
    </r>
    <r>
      <rPr>
        <sz val="10"/>
        <rFont val="Arial"/>
        <family val="0"/>
      </rPr>
      <t>C)</t>
    </r>
  </si>
  <si>
    <t>True</t>
  </si>
  <si>
    <t>Hit F9</t>
  </si>
  <si>
    <t xml:space="preserve"> to get</t>
  </si>
  <si>
    <t>new data</t>
  </si>
  <si>
    <t>for graph</t>
  </si>
  <si>
    <t xml:space="preserve">Example 9.1, Canavos &amp; Miller, pg. 397 </t>
  </si>
  <si>
    <t xml:space="preserve">= SSE = Sum of Squares Error </t>
  </si>
  <si>
    <t>= SST = Sum of Squares Total</t>
  </si>
  <si>
    <t>how the fitted line</t>
  </si>
  <si>
    <t xml:space="preserve">varies around the </t>
  </si>
  <si>
    <t>phenomenon line</t>
  </si>
  <si>
    <t xml:space="preserve">Hit F9 to get a </t>
  </si>
  <si>
    <t>a new set of</t>
  </si>
  <si>
    <t xml:space="preserve">sample data from </t>
  </si>
  <si>
    <t xml:space="preserve">the phenomenon </t>
  </si>
  <si>
    <t xml:space="preserve">and see </t>
  </si>
  <si>
    <t>= SSR = Sum of Squares Regression</t>
  </si>
  <si>
    <t xml:space="preserve">Sample Estimates: </t>
  </si>
  <si>
    <t>MSE =</t>
  </si>
  <si>
    <t>Y^ Fitted Line</t>
  </si>
  <si>
    <t>You may change the values in rose to change the phenomenon line.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</si>
</sst>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0"/>
      <name val="Arial"/>
      <family val="0"/>
    </font>
    <font>
      <b/>
      <sz val="10"/>
      <name val="Arial"/>
      <family val="0"/>
    </font>
    <font>
      <i/>
      <sz val="10"/>
      <name val="Arial"/>
      <family val="0"/>
    </font>
    <font>
      <b/>
      <i/>
      <sz val="10"/>
      <name val="Arial"/>
      <family val="0"/>
    </font>
    <font>
      <sz val="8"/>
      <name val="Arial"/>
      <family val="2"/>
    </font>
    <font>
      <sz val="12"/>
      <name val="Arial"/>
      <family val="2"/>
    </font>
    <font>
      <b/>
      <sz val="12"/>
      <name val="Arial"/>
      <family val="2"/>
    </font>
    <font>
      <b/>
      <sz val="12"/>
      <color indexed="15"/>
      <name val="Arial"/>
      <family val="2"/>
    </font>
    <font>
      <b/>
      <sz val="12"/>
      <color indexed="12"/>
      <name val="Arial"/>
      <family val="2"/>
    </font>
    <font>
      <b/>
      <sz val="10"/>
      <color indexed="12"/>
      <name val="Arial"/>
      <family val="2"/>
    </font>
    <font>
      <b/>
      <sz val="10"/>
      <color indexed="61"/>
      <name val="Arial"/>
      <family val="2"/>
    </font>
    <font>
      <b/>
      <sz val="10"/>
      <color indexed="17"/>
      <name val="Arial"/>
      <family val="2"/>
    </font>
    <font>
      <vertAlign val="superscript"/>
      <sz val="10"/>
      <name val="Arial"/>
      <family val="2"/>
    </font>
    <font>
      <b/>
      <sz val="12"/>
      <color indexed="14"/>
      <name val="Arial"/>
      <family val="2"/>
    </font>
    <font>
      <b/>
      <sz val="8"/>
      <color indexed="16"/>
      <name val="Arial"/>
      <family val="2"/>
    </font>
    <font>
      <sz val="11.5"/>
      <color indexed="8"/>
      <name val="Arial"/>
      <family val="2"/>
    </font>
    <font>
      <sz val="10.55"/>
      <color indexed="8"/>
      <name val="Arial"/>
      <family val="2"/>
    </font>
    <font>
      <sz val="8"/>
      <color indexed="8"/>
      <name val="Arial"/>
      <family val="2"/>
    </font>
    <font>
      <sz val="7.35"/>
      <color indexed="8"/>
      <name val="Arial"/>
      <family val="2"/>
    </font>
    <font>
      <sz val="11.25"/>
      <color indexed="8"/>
      <name val="Arial"/>
      <family val="2"/>
    </font>
    <font>
      <sz val="10.25"/>
      <color indexed="8"/>
      <name val="Arial"/>
      <family val="2"/>
    </font>
    <font>
      <sz val="11"/>
      <color indexed="8"/>
      <name val="Arial"/>
      <family val="2"/>
    </font>
    <font>
      <sz val="9.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7"/>
      <name val="Arial"/>
      <family val="2"/>
    </font>
    <font>
      <sz val="10"/>
      <color indexed="17"/>
      <name val="Arial"/>
      <family val="2"/>
    </font>
    <font>
      <sz val="12"/>
      <color indexed="17"/>
      <name val="Arial"/>
      <family val="2"/>
    </font>
    <font>
      <b/>
      <sz val="11.5"/>
      <color indexed="12"/>
      <name val="Arial"/>
      <family val="2"/>
    </font>
    <font>
      <b/>
      <sz val="11"/>
      <color indexed="17"/>
      <name val="Calibri"/>
      <family val="2"/>
    </font>
    <font>
      <b/>
      <sz val="11.25"/>
      <color indexed="8"/>
      <name val="Arial"/>
      <family val="2"/>
    </font>
    <font>
      <sz val="10"/>
      <color indexed="14"/>
      <name val="Arial"/>
      <family val="2"/>
    </font>
    <font>
      <b/>
      <sz val="10"/>
      <color indexed="14"/>
      <name val="Arial"/>
      <family val="2"/>
    </font>
    <font>
      <sz val="10"/>
      <color indexed="8"/>
      <name val="Calibri"/>
      <family val="2"/>
    </font>
    <font>
      <b/>
      <sz val="12"/>
      <color indexed="29"/>
      <name val="Arial"/>
      <family val="2"/>
    </font>
    <font>
      <b/>
      <vertAlign val="superscript"/>
      <sz val="12"/>
      <color indexed="2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2"/>
      <color rgb="FF00B050"/>
      <name val="Arial"/>
      <family val="2"/>
    </font>
    <font>
      <sz val="10"/>
      <color rgb="FF00B050"/>
      <name val="Arial"/>
      <family val="2"/>
    </font>
    <font>
      <sz val="12"/>
      <color rgb="FF00B050"/>
      <name val="Arial"/>
      <family val="2"/>
    </font>
    <font>
      <b/>
      <sz val="12"/>
      <color rgb="FFFF3399"/>
      <name val="Arial"/>
      <family val="2"/>
    </font>
    <font>
      <sz val="10"/>
      <color rgb="FFFF3399"/>
      <name val="Arial"/>
      <family val="2"/>
    </font>
    <font>
      <b/>
      <sz val="10"/>
      <color rgb="FFFF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5" fillId="0" borderId="0" xfId="0" applyFont="1" applyAlignment="1">
      <alignment/>
    </xf>
    <xf numFmtId="0" fontId="5" fillId="0" borderId="0" xfId="0" applyFont="1" applyAlignment="1">
      <alignment horizontal="right"/>
    </xf>
    <xf numFmtId="0" fontId="6" fillId="0" borderId="0" xfId="0" applyFont="1" applyAlignment="1">
      <alignment horizontal="left"/>
    </xf>
    <xf numFmtId="0" fontId="7" fillId="33" borderId="0" xfId="0" applyFont="1" applyFill="1" applyAlignment="1">
      <alignment horizontal="left"/>
    </xf>
    <xf numFmtId="0" fontId="7" fillId="33" borderId="0" xfId="0" applyFont="1" applyFill="1" applyAlignment="1">
      <alignment horizontal="right"/>
    </xf>
    <xf numFmtId="0" fontId="8" fillId="0" borderId="0" xfId="0" applyFont="1" applyAlignment="1">
      <alignment horizontal="center"/>
    </xf>
    <xf numFmtId="0" fontId="7" fillId="0" borderId="0" xfId="0" applyFont="1" applyFill="1" applyAlignment="1">
      <alignment horizontal="left"/>
    </xf>
    <xf numFmtId="0" fontId="0" fillId="33" borderId="0" xfId="0" applyFill="1" applyAlignment="1">
      <alignment/>
    </xf>
    <xf numFmtId="0" fontId="0" fillId="0" borderId="0" xfId="0" applyFill="1" applyAlignment="1">
      <alignment/>
    </xf>
    <xf numFmtId="0" fontId="1" fillId="0" borderId="0" xfId="0" applyFont="1" applyAlignment="1">
      <alignment horizontal="right"/>
    </xf>
    <xf numFmtId="0" fontId="8" fillId="0" borderId="0" xfId="0" applyFont="1" applyAlignment="1">
      <alignment horizontal="left"/>
    </xf>
    <xf numFmtId="0" fontId="10" fillId="0" borderId="0" xfId="0" applyFont="1" applyAlignment="1">
      <alignment horizontal="left"/>
    </xf>
    <xf numFmtId="0" fontId="0" fillId="0" borderId="10" xfId="0" applyBorder="1" applyAlignment="1">
      <alignment/>
    </xf>
    <xf numFmtId="0" fontId="0" fillId="0" borderId="0" xfId="0" applyAlignment="1" quotePrefix="1">
      <alignment/>
    </xf>
    <xf numFmtId="0" fontId="11" fillId="0" borderId="0" xfId="0" applyFont="1" applyAlignment="1">
      <alignment horizontal="right"/>
    </xf>
    <xf numFmtId="0" fontId="11" fillId="0" borderId="0" xfId="0" applyFont="1" applyAlignment="1">
      <alignment/>
    </xf>
    <xf numFmtId="0" fontId="0" fillId="0" borderId="10" xfId="0" applyBorder="1" applyAlignment="1">
      <alignment horizontal="center"/>
    </xf>
    <xf numFmtId="0" fontId="6" fillId="0" borderId="0" xfId="0" applyFont="1" applyAlignment="1">
      <alignment horizontal="center"/>
    </xf>
    <xf numFmtId="0" fontId="8" fillId="34" borderId="0" xfId="0" applyFont="1" applyFill="1" applyAlignment="1">
      <alignment horizontal="left"/>
    </xf>
    <xf numFmtId="0" fontId="13" fillId="33" borderId="0" xfId="0" applyFont="1" applyFill="1" applyAlignment="1">
      <alignment horizontal="center"/>
    </xf>
    <xf numFmtId="0" fontId="0" fillId="35" borderId="0" xfId="0" applyFill="1" applyAlignment="1">
      <alignment/>
    </xf>
    <xf numFmtId="0" fontId="9" fillId="35" borderId="0" xfId="0" applyFont="1" applyFill="1" applyAlignment="1">
      <alignment horizontal="center"/>
    </xf>
    <xf numFmtId="0" fontId="8" fillId="35" borderId="0" xfId="0" applyFont="1" applyFill="1" applyAlignment="1">
      <alignment horizontal="left"/>
    </xf>
    <xf numFmtId="0" fontId="14" fillId="0" borderId="0" xfId="0" applyFont="1" applyAlignment="1">
      <alignment/>
    </xf>
    <xf numFmtId="0" fontId="0" fillId="0" borderId="0" xfId="0" applyFont="1" applyAlignment="1" quotePrefix="1">
      <alignment/>
    </xf>
    <xf numFmtId="0" fontId="0" fillId="36" borderId="0" xfId="0" applyFill="1" applyAlignment="1">
      <alignment/>
    </xf>
    <xf numFmtId="0" fontId="0" fillId="0" borderId="0" xfId="0" applyFont="1" applyAlignment="1">
      <alignment horizontal="right"/>
    </xf>
    <xf numFmtId="0" fontId="67" fillId="33" borderId="0" xfId="0" applyFont="1" applyFill="1" applyAlignment="1">
      <alignment horizontal="center"/>
    </xf>
    <xf numFmtId="0" fontId="68" fillId="33" borderId="0" xfId="0" applyFont="1" applyFill="1" applyAlignment="1">
      <alignment horizontal="center"/>
    </xf>
    <xf numFmtId="0" fontId="69" fillId="0" borderId="0" xfId="0" applyFont="1" applyFill="1" applyAlignment="1">
      <alignment/>
    </xf>
    <xf numFmtId="0" fontId="68" fillId="0" borderId="0" xfId="0" applyFont="1" applyFill="1" applyAlignment="1">
      <alignment horizontal="center"/>
    </xf>
    <xf numFmtId="0" fontId="67" fillId="33" borderId="0" xfId="0" applyFont="1" applyFill="1" applyAlignment="1">
      <alignment horizontal="right"/>
    </xf>
    <xf numFmtId="0" fontId="70" fillId="0" borderId="0" xfId="0" applyFont="1" applyAlignment="1">
      <alignment horizontal="right"/>
    </xf>
    <xf numFmtId="0" fontId="68" fillId="0" borderId="0" xfId="0" applyFont="1" applyAlignment="1">
      <alignment horizontal="left"/>
    </xf>
    <xf numFmtId="0" fontId="70" fillId="0" borderId="0" xfId="0" applyFont="1" applyAlignment="1">
      <alignment/>
    </xf>
    <xf numFmtId="0" fontId="68" fillId="0" borderId="0" xfId="0" applyFont="1" applyAlignment="1">
      <alignment/>
    </xf>
    <xf numFmtId="0" fontId="71" fillId="33" borderId="0" xfId="0" applyFont="1" applyFill="1" applyAlignment="1" quotePrefix="1">
      <alignment/>
    </xf>
    <xf numFmtId="0" fontId="71" fillId="33" borderId="0" xfId="0" applyFont="1" applyFill="1" applyAlignment="1">
      <alignment horizontal="right"/>
    </xf>
    <xf numFmtId="0" fontId="0" fillId="0" borderId="0" xfId="0" applyFont="1" applyAlignment="1">
      <alignment/>
    </xf>
    <xf numFmtId="0" fontId="71" fillId="34" borderId="0" xfId="0" applyFont="1" applyFill="1" applyAlignment="1">
      <alignment horizontal="left"/>
    </xf>
    <xf numFmtId="0" fontId="72" fillId="34" borderId="0" xfId="0" applyFont="1" applyFill="1" applyAlignment="1">
      <alignment/>
    </xf>
    <xf numFmtId="0" fontId="73" fillId="34" borderId="0" xfId="0" applyFont="1" applyFill="1" applyAlignment="1">
      <alignment horizontal="center"/>
    </xf>
    <xf numFmtId="0" fontId="69" fillId="0" borderId="0" xfId="0" applyFont="1" applyAlignment="1">
      <alignment/>
    </xf>
    <xf numFmtId="0" fontId="68" fillId="34" borderId="0" xfId="0" applyFont="1" applyFill="1" applyAlignment="1">
      <alignment horizontal="center"/>
    </xf>
    <xf numFmtId="0" fontId="68" fillId="34" borderId="0" xfId="0" applyFont="1" applyFill="1" applyAlignment="1">
      <alignment/>
    </xf>
    <xf numFmtId="0" fontId="67" fillId="36" borderId="0" xfId="0" applyFont="1" applyFill="1" applyAlignment="1">
      <alignment/>
    </xf>
    <xf numFmtId="0" fontId="69" fillId="36"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715"/>
          <c:w val="0.78425"/>
          <c:h val="0.8155"/>
        </c:manualLayout>
      </c:layout>
      <c:scatterChart>
        <c:scatterStyle val="lineMarker"/>
        <c:varyColors val="0"/>
        <c:ser>
          <c:idx val="0"/>
          <c:order val="0"/>
          <c:tx>
            <c:strRef>
              <c:f>Guess!$B$4</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Guess!$A$5:$A$22</c:f>
              <c:numCache/>
            </c:numRef>
          </c:xVal>
          <c:yVal>
            <c:numRef>
              <c:f>Guess!$B$5:$B$22</c:f>
              <c:numCache/>
            </c:numRef>
          </c:yVal>
          <c:smooth val="0"/>
        </c:ser>
        <c:ser>
          <c:idx val="1"/>
          <c:order val="1"/>
          <c:tx>
            <c:strRef>
              <c:f>Guess!$C$4</c:f>
              <c:strCache>
                <c:ptCount val="1"/>
                <c:pt idx="0">
                  <c:v>Line</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Guess!$A$5:$A$22</c:f>
              <c:numCache/>
            </c:numRef>
          </c:xVal>
          <c:yVal>
            <c:numRef>
              <c:f>Guess!$C$5:$C$22</c:f>
              <c:numCache/>
            </c:numRef>
          </c:yVal>
          <c:smooth val="0"/>
        </c:ser>
        <c:axId val="51017103"/>
        <c:axId val="56500744"/>
      </c:scatterChart>
      <c:valAx>
        <c:axId val="51017103"/>
        <c:scaling>
          <c:orientation val="minMax"/>
          <c:max val="10"/>
          <c:min val="-5"/>
        </c:scaling>
        <c:axPos val="b"/>
        <c:delete val="0"/>
        <c:numFmt formatCode="General" sourceLinked="1"/>
        <c:majorTickMark val="out"/>
        <c:minorTickMark val="none"/>
        <c:tickLblPos val="nextTo"/>
        <c:spPr>
          <a:ln w="3175">
            <a:solidFill>
              <a:srgbClr val="000000"/>
            </a:solidFill>
          </a:ln>
        </c:spPr>
        <c:crossAx val="56500744"/>
        <c:crosses val="autoZero"/>
        <c:crossBetween val="midCat"/>
        <c:dispUnits/>
      </c:valAx>
      <c:valAx>
        <c:axId val="56500744"/>
        <c:scaling>
          <c:orientation val="minMax"/>
        </c:scaling>
        <c:axPos val="l"/>
        <c:delete val="0"/>
        <c:numFmt formatCode="General" sourceLinked="1"/>
        <c:majorTickMark val="out"/>
        <c:minorTickMark val="none"/>
        <c:tickLblPos val="nextTo"/>
        <c:spPr>
          <a:ln w="3175">
            <a:solidFill>
              <a:srgbClr val="000000"/>
            </a:solidFill>
          </a:ln>
        </c:spPr>
        <c:crossAx val="51017103"/>
        <c:crosses val="autoZero"/>
        <c:crossBetween val="midCat"/>
        <c:dispUnits/>
      </c:valAx>
      <c:spPr>
        <a:noFill/>
        <a:ln>
          <a:noFill/>
        </a:ln>
      </c:spPr>
    </c:plotArea>
    <c:legend>
      <c:legendPos val="r"/>
      <c:layout>
        <c:manualLayout>
          <c:xMode val="edge"/>
          <c:yMode val="edge"/>
          <c:x val="0.842"/>
          <c:y val="0.33825"/>
          <c:w val="0.14625"/>
          <c:h val="0.214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07"/>
          <c:w val="0.7105"/>
          <c:h val="0.97825"/>
        </c:manualLayout>
      </c:layout>
      <c:scatterChart>
        <c:scatterStyle val="lineMarker"/>
        <c:varyColors val="0"/>
        <c:ser>
          <c:idx val="0"/>
          <c:order val="0"/>
          <c:tx>
            <c:strRef>
              <c:f>'Fixed Line'!$B$15</c:f>
              <c:strCache>
                <c:ptCount val="1"/>
                <c:pt idx="0">
                  <c:v>Phenomenon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Line'!$A$16:$A$31</c:f>
              <c:numCache/>
            </c:numRef>
          </c:xVal>
          <c:yVal>
            <c:numRef>
              <c:f>'Fixed Line'!$B$16:$B$31</c:f>
              <c:numCache/>
            </c:numRef>
          </c:yVal>
          <c:smooth val="0"/>
        </c:ser>
        <c:ser>
          <c:idx val="1"/>
          <c:order val="1"/>
          <c:tx>
            <c:strRef>
              <c:f>'Fixed Line'!$C$15</c:f>
              <c:strCache>
                <c:ptCount val="1"/>
                <c:pt idx="0">
                  <c:v>Data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6633"/>
                </a:solidFill>
              </a:ln>
            </c:spPr>
          </c:marker>
          <c:xVal>
            <c:numRef>
              <c:f>'Fixed Line'!$A$16:$A$31</c:f>
              <c:numCache/>
            </c:numRef>
          </c:xVal>
          <c:yVal>
            <c:numRef>
              <c:f>'Fixed Line'!$C$16:$C$31</c:f>
              <c:numCache/>
            </c:numRef>
          </c:yVal>
          <c:smooth val="0"/>
        </c:ser>
        <c:ser>
          <c:idx val="2"/>
          <c:order val="2"/>
          <c:tx>
            <c:strRef>
              <c:f>'Fixed Line'!$D$15</c:f>
              <c:strCache>
                <c:ptCount val="1"/>
                <c:pt idx="0">
                  <c:v>Y^ Fitted Line</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Line'!$A$16:$A$31</c:f>
              <c:numCache/>
            </c:numRef>
          </c:xVal>
          <c:yVal>
            <c:numRef>
              <c:f>'Fixed Line'!$D$16:$D$31</c:f>
              <c:numCache/>
            </c:numRef>
          </c:yVal>
          <c:smooth val="0"/>
        </c:ser>
        <c:axId val="38744649"/>
        <c:axId val="13157522"/>
      </c:scatterChart>
      <c:valAx>
        <c:axId val="38744649"/>
        <c:scaling>
          <c:orientation val="minMax"/>
        </c:scaling>
        <c:axPos val="b"/>
        <c:delete val="0"/>
        <c:numFmt formatCode="General" sourceLinked="1"/>
        <c:majorTickMark val="out"/>
        <c:minorTickMark val="none"/>
        <c:tickLblPos val="nextTo"/>
        <c:spPr>
          <a:ln w="3175">
            <a:solidFill>
              <a:srgbClr val="808080"/>
            </a:solidFill>
          </a:ln>
        </c:spPr>
        <c:crossAx val="13157522"/>
        <c:crosses val="autoZero"/>
        <c:crossBetween val="midCat"/>
        <c:dispUnits/>
      </c:valAx>
      <c:valAx>
        <c:axId val="131575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44649"/>
        <c:crosses val="autoZero"/>
        <c:crossBetween val="midCat"/>
        <c:dispUnits/>
      </c:valAx>
      <c:spPr>
        <a:solidFill>
          <a:srgbClr val="FFFFFF"/>
        </a:solidFill>
        <a:ln w="3175">
          <a:noFill/>
        </a:ln>
      </c:spPr>
    </c:plotArea>
    <c:legend>
      <c:legendPos val="r"/>
      <c:layout>
        <c:manualLayout>
          <c:xMode val="edge"/>
          <c:yMode val="edge"/>
          <c:x val="0.74675"/>
          <c:y val="0.38875"/>
          <c:w val="0.2425"/>
          <c:h val="0.2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33"/>
          <c:w val="0.827"/>
          <c:h val="0.9235"/>
        </c:manualLayout>
      </c:layout>
      <c:scatterChart>
        <c:scatterStyle val="lineMarker"/>
        <c:varyColors val="0"/>
        <c:ser>
          <c:idx val="0"/>
          <c:order val="0"/>
          <c:tx>
            <c:strRef>
              <c:f>'Variable Line'!$B$9</c:f>
              <c:strCache>
                <c:ptCount val="1"/>
                <c:pt idx="0">
                  <c:v>Phenomenon</c:v>
                </c:pt>
              </c:strCache>
            </c:strRef>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'Variable Line'!$A$10:$A$20</c:f>
              <c:numCache/>
            </c:numRef>
          </c:xVal>
          <c:yVal>
            <c:numRef>
              <c:f>'Variable Line'!$B$10:$B$20</c:f>
              <c:numCache/>
            </c:numRef>
          </c:yVal>
          <c:smooth val="0"/>
        </c:ser>
        <c:ser>
          <c:idx val="1"/>
          <c:order val="1"/>
          <c:tx>
            <c:strRef>
              <c:f>'Variable Line'!$C$9</c:f>
              <c:strCache>
                <c:ptCount val="1"/>
                <c:pt idx="0">
                  <c:v>Data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25400">
                <a:solidFill>
                  <a:srgbClr val="339933"/>
                </a:solidFill>
              </a:ln>
            </c:spPr>
            <c:trendlineType val="linear"/>
            <c:dispEq val="0"/>
            <c:dispRSqr val="1"/>
            <c:trendlineLbl>
              <c:layout>
                <c:manualLayout>
                  <c:x val="0"/>
                  <c:y val="0"/>
                </c:manualLayout>
              </c:layout>
              <c:txPr>
                <a:bodyPr vert="horz" rot="0" anchor="ctr"/>
                <a:lstStyle/>
                <a:p>
                  <a:pPr algn="ctr">
                    <a:defRPr lang="en-US" cap="none" sz="1200" b="1" i="0" u="none" baseline="0">
                      <a:solidFill>
                        <a:srgbClr val="FF8080"/>
                      </a:solidFill>
                      <a:latin typeface="Arial"/>
                      <a:ea typeface="Arial"/>
                      <a:cs typeface="Arial"/>
                    </a:defRPr>
                  </a:pPr>
                </a:p>
              </c:txPr>
              <c:numFmt formatCode="General"/>
              <c:spPr>
                <a:noFill/>
                <a:ln w="3175">
                  <a:noFill/>
                </a:ln>
              </c:spPr>
            </c:trendlineLbl>
          </c:trendline>
          <c:xVal>
            <c:numRef>
              <c:f>'Variable Line'!$A$10:$A$20</c:f>
              <c:numCache/>
            </c:numRef>
          </c:xVal>
          <c:yVal>
            <c:numRef>
              <c:f>'Variable Line'!$C$10:$C$20</c:f>
              <c:numCache/>
            </c:numRef>
          </c:yVal>
          <c:smooth val="0"/>
        </c:ser>
        <c:axId val="51308835"/>
        <c:axId val="59126332"/>
      </c:scatterChart>
      <c:valAx>
        <c:axId val="51308835"/>
        <c:scaling>
          <c:orientation val="minMax"/>
        </c:scaling>
        <c:axPos val="b"/>
        <c:delete val="0"/>
        <c:numFmt formatCode="General" sourceLinked="1"/>
        <c:majorTickMark val="cross"/>
        <c:minorTickMark val="none"/>
        <c:tickLblPos val="nextTo"/>
        <c:spPr>
          <a:ln w="3175">
            <a:solidFill>
              <a:srgbClr val="000000"/>
            </a:solidFill>
          </a:ln>
        </c:spPr>
        <c:crossAx val="59126332"/>
        <c:crosses val="autoZero"/>
        <c:crossBetween val="midCat"/>
        <c:dispUnits/>
      </c:valAx>
      <c:valAx>
        <c:axId val="59126332"/>
        <c:scaling>
          <c:orientation val="minMax"/>
        </c:scaling>
        <c:axPos val="l"/>
        <c:delete val="0"/>
        <c:numFmt formatCode="General" sourceLinked="1"/>
        <c:majorTickMark val="cross"/>
        <c:minorTickMark val="none"/>
        <c:tickLblPos val="nextTo"/>
        <c:spPr>
          <a:ln w="3175">
            <a:solidFill>
              <a:srgbClr val="000000"/>
            </a:solidFill>
          </a:ln>
        </c:spPr>
        <c:crossAx val="51308835"/>
        <c:crosses val="autoZero"/>
        <c:crossBetween val="midCat"/>
        <c:dispUnits/>
      </c:valAx>
      <c:spPr>
        <a:noFill/>
        <a:ln>
          <a:noFill/>
        </a:ln>
      </c:spPr>
    </c:plotArea>
    <c:legend>
      <c:legendPos val="r"/>
      <c:layout>
        <c:manualLayout>
          <c:xMode val="edge"/>
          <c:yMode val="edge"/>
          <c:x val="0.78975"/>
          <c:y val="0.60125"/>
          <c:w val="0.21025"/>
          <c:h val="0.2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175"/>
          <c:w val="0.712"/>
          <c:h val="0.86775"/>
        </c:manualLayout>
      </c:layout>
      <c:scatterChart>
        <c:scatterStyle val="lineMarker"/>
        <c:varyColors val="0"/>
        <c:ser>
          <c:idx val="0"/>
          <c:order val="0"/>
          <c:tx>
            <c:strRef>
              <c:f>'Confidence Intervals'!$B$7</c:f>
              <c:strCache>
                <c:ptCount val="1"/>
                <c:pt idx="0">
                  <c:v>Data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24242"/>
              </a:solidFill>
              <a:ln>
                <a:solidFill>
                  <a:srgbClr val="424242"/>
                </a:solidFill>
              </a:ln>
            </c:spPr>
          </c:marker>
          <c:xVal>
            <c:numRef>
              <c:f>'Confidence Intervals'!$A$8:$A$18</c:f>
              <c:numCache/>
            </c:numRef>
          </c:xVal>
          <c:yVal>
            <c:numRef>
              <c:f>'Confidence Intervals'!$B$8:$B$18</c:f>
              <c:numCache/>
            </c:numRef>
          </c:yVal>
          <c:smooth val="0"/>
        </c:ser>
        <c:ser>
          <c:idx val="1"/>
          <c:order val="1"/>
          <c:tx>
            <c:strRef>
              <c:f>'Confidence Intervals'!$C$7</c:f>
              <c:strCache>
                <c:ptCount val="1"/>
                <c:pt idx="0">
                  <c:v>y-hat</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Intervals'!$A$8:$A$18</c:f>
              <c:numCache/>
            </c:numRef>
          </c:xVal>
          <c:yVal>
            <c:numRef>
              <c:f>'Confidence Intervals'!$C$8:$C$18</c:f>
              <c:numCache/>
            </c:numRef>
          </c:yVal>
          <c:smooth val="0"/>
        </c:ser>
        <c:ser>
          <c:idx val="2"/>
          <c:order val="2"/>
          <c:tx>
            <c:strRef>
              <c:f>'Confidence Intervals'!$D$7</c:f>
              <c:strCache>
                <c:ptCount val="1"/>
                <c:pt idx="0">
                  <c:v>L.L.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Intervals'!$A$8:$A$18</c:f>
              <c:numCache/>
            </c:numRef>
          </c:xVal>
          <c:yVal>
            <c:numRef>
              <c:f>'Confidence Intervals'!$D$8:$D$18</c:f>
              <c:numCache/>
            </c:numRef>
          </c:yVal>
          <c:smooth val="0"/>
        </c:ser>
        <c:ser>
          <c:idx val="3"/>
          <c:order val="3"/>
          <c:tx>
            <c:strRef>
              <c:f>'Confidence Intervals'!$E$7</c:f>
              <c:strCache>
                <c:ptCount val="1"/>
                <c:pt idx="0">
                  <c:v>U.L.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Intervals'!$A$8:$A$18</c:f>
              <c:numCache/>
            </c:numRef>
          </c:xVal>
          <c:yVal>
            <c:numRef>
              <c:f>'Confidence Intervals'!$E$8:$E$18</c:f>
              <c:numCache/>
            </c:numRef>
          </c:yVal>
          <c:smooth val="0"/>
        </c:ser>
        <c:ser>
          <c:idx val="4"/>
          <c:order val="4"/>
          <c:tx>
            <c:strRef>
              <c:f>'Confidence Intervals'!$F$7</c:f>
              <c:strCache>
                <c:ptCount val="1"/>
                <c:pt idx="0">
                  <c:v>L.L.Predict</c:v>
                </c:pt>
              </c:strCache>
            </c:strRef>
          </c:tx>
          <c:spPr>
            <a:ln w="127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663300"/>
                </a:solidFill>
              </a:ln>
            </c:spPr>
          </c:marker>
          <c:xVal>
            <c:numRef>
              <c:f>'Confidence Intervals'!$A$8:$A$18</c:f>
              <c:numCache/>
            </c:numRef>
          </c:xVal>
          <c:yVal>
            <c:numRef>
              <c:f>'Confidence Intervals'!$F$8:$F$18</c:f>
              <c:numCache/>
            </c:numRef>
          </c:yVal>
          <c:smooth val="0"/>
        </c:ser>
        <c:ser>
          <c:idx val="5"/>
          <c:order val="5"/>
          <c:tx>
            <c:strRef>
              <c:f>'Confidence Intervals'!$G$7</c:f>
              <c:strCache>
                <c:ptCount val="1"/>
                <c:pt idx="0">
                  <c:v>U.L.Predict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663300"/>
                </a:solidFill>
              </a:ln>
            </c:spPr>
          </c:marker>
          <c:xVal>
            <c:numRef>
              <c:f>'Confidence Intervals'!$A$8:$A$18</c:f>
              <c:numCache/>
            </c:numRef>
          </c:xVal>
          <c:yVal>
            <c:numRef>
              <c:f>'Confidence Intervals'!$G$8:$G$18</c:f>
              <c:numCache/>
            </c:numRef>
          </c:yVal>
          <c:smooth val="0"/>
        </c:ser>
        <c:ser>
          <c:idx val="6"/>
          <c:order val="6"/>
          <c:tx>
            <c:strRef>
              <c:f>'Confidence Intervals'!$H$7</c:f>
              <c:strCache>
                <c:ptCount val="1"/>
                <c:pt idx="0">
                  <c:v>Phenomenon</c:v>
                </c:pt>
              </c:strCache>
            </c:strRef>
          </c:tx>
          <c:spPr>
            <a:ln w="254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Intervals'!$A$8:$A$18</c:f>
              <c:numCache/>
            </c:numRef>
          </c:xVal>
          <c:yVal>
            <c:numRef>
              <c:f>'Confidence Intervals'!$H$8:$H$18</c:f>
              <c:numCache/>
            </c:numRef>
          </c:yVal>
          <c:smooth val="0"/>
        </c:ser>
        <c:axId val="62374941"/>
        <c:axId val="24503558"/>
      </c:scatterChart>
      <c:valAx>
        <c:axId val="62374941"/>
        <c:scaling>
          <c:orientation val="minMax"/>
          <c:max val="1"/>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4503558"/>
        <c:crosses val="autoZero"/>
        <c:crossBetween val="midCat"/>
        <c:dispUnits/>
        <c:majorUnit val="0.2"/>
      </c:valAx>
      <c:valAx>
        <c:axId val="24503558"/>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2374941"/>
        <c:crosses val="autoZero"/>
        <c:crossBetween val="midCat"/>
        <c:dispUnits/>
      </c:valAx>
      <c:spPr>
        <a:noFill/>
        <a:ln>
          <a:noFill/>
        </a:ln>
      </c:spPr>
    </c:plotArea>
    <c:legend>
      <c:legendPos val="r"/>
      <c:legendEntry>
        <c:idx val="6"/>
        <c:txPr>
          <a:bodyPr vert="horz" rot="0"/>
          <a:lstStyle/>
          <a:p>
            <a:pPr>
              <a:defRPr lang="en-US" cap="none" sz="920" b="0" i="0" u="none" baseline="0">
                <a:solidFill>
                  <a:srgbClr val="000000"/>
                </a:solidFill>
                <a:latin typeface="Arial"/>
                <a:ea typeface="Arial"/>
                <a:cs typeface="Arial"/>
              </a:defRPr>
            </a:pPr>
          </a:p>
        </c:txPr>
      </c:legendEntry>
      <c:layout>
        <c:manualLayout>
          <c:xMode val="edge"/>
          <c:yMode val="edge"/>
          <c:x val="0.756"/>
          <c:y val="0.1475"/>
          <c:w val="0.227"/>
          <c:h val="0.78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0.37325</cdr:x>
      <cdr:y>0.85975</cdr:y>
    </cdr:from>
    <cdr:to>
      <cdr:x>0.47025</cdr:x>
      <cdr:y>0.9315</cdr:y>
    </cdr:to>
    <cdr:sp>
      <cdr:nvSpPr>
        <cdr:cNvPr id="1" name="Text 1"/>
        <cdr:cNvSpPr txBox="1">
          <a:spLocks noChangeArrowheads="1"/>
        </cdr:cNvSpPr>
      </cdr:nvSpPr>
      <cdr:spPr>
        <a:xfrm>
          <a:off x="1847850" y="2781300"/>
          <a:ext cx="485775" cy="228600"/>
        </a:xfrm>
        <a:prstGeom prst="rect">
          <a:avLst/>
        </a:prstGeom>
        <a:noFill/>
        <a:ln w="1" cmpd="sng">
          <a:noFill/>
        </a:ln>
      </cdr:spPr>
      <cdr:txBody>
        <a:bodyPr vertOverflow="clip" wrap="square" lIns="18288" tIns="27432" rIns="18288" bIns="27432" anchor="ctr">
          <a:spAutoFit/>
        </a:bodyPr>
        <a:p>
          <a:pPr algn="ctr">
            <a:defRPr/>
          </a:pPr>
          <a:r>
            <a:rPr lang="en-US" cap="none" sz="1150" b="1" i="0" u="none" baseline="0">
              <a:solidFill>
                <a:srgbClr val="0000FF"/>
              </a:solidFill>
              <a:latin typeface="Arial"/>
              <a:ea typeface="Arial"/>
              <a:cs typeface="Arial"/>
            </a:rPr>
            <a:t>Temp.</a:t>
          </a:r>
        </a:p>
      </cdr:txBody>
    </cdr:sp>
  </cdr:relSizeAnchor>
  <cdr:relSizeAnchor xmlns:cdr="http://schemas.openxmlformats.org/drawingml/2006/chartDrawing">
    <cdr:from>
      <cdr:x>0.26575</cdr:x>
      <cdr:y>0.0265</cdr:y>
    </cdr:from>
    <cdr:to>
      <cdr:x>0.4075</cdr:x>
      <cdr:y>0.09825</cdr:y>
    </cdr:to>
    <cdr:sp>
      <cdr:nvSpPr>
        <cdr:cNvPr id="2" name="Text 2"/>
        <cdr:cNvSpPr txBox="1">
          <a:spLocks noChangeArrowheads="1"/>
        </cdr:cNvSpPr>
      </cdr:nvSpPr>
      <cdr:spPr>
        <a:xfrm>
          <a:off x="1314450" y="85725"/>
          <a:ext cx="704850" cy="228600"/>
        </a:xfrm>
        <a:prstGeom prst="rect">
          <a:avLst/>
        </a:prstGeom>
        <a:noFill/>
        <a:ln w="1" cmpd="sng">
          <a:noFill/>
        </a:ln>
      </cdr:spPr>
      <cdr:txBody>
        <a:bodyPr vertOverflow="clip" wrap="square" lIns="18288" tIns="27432" rIns="18288" bIns="27432" anchor="ctr">
          <a:spAutoFit/>
        </a:bodyPr>
        <a:p>
          <a:pPr algn="ctr">
            <a:defRPr/>
          </a:pPr>
          <a:r>
            <a:rPr lang="en-US" cap="none" sz="1150" b="1" i="0" u="none" baseline="0">
              <a:solidFill>
                <a:srgbClr val="0000FF"/>
              </a:solidFill>
              <a:latin typeface="Arial"/>
              <a:ea typeface="Arial"/>
              <a:cs typeface="Arial"/>
            </a:rPr>
            <a:t>Kilowatts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0</xdr:rowOff>
    </xdr:from>
    <xdr:to>
      <xdr:col>13</xdr:col>
      <xdr:colOff>285750</xdr:colOff>
      <xdr:row>21</xdr:row>
      <xdr:rowOff>142875</xdr:rowOff>
    </xdr:to>
    <xdr:graphicFrame>
      <xdr:nvGraphicFramePr>
        <xdr:cNvPr id="1" name="Chart 1"/>
        <xdr:cNvGraphicFramePr/>
      </xdr:nvGraphicFramePr>
      <xdr:xfrm>
        <a:off x="3019425" y="361950"/>
        <a:ext cx="4972050" cy="3238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6</xdr:col>
      <xdr:colOff>190500</xdr:colOff>
      <xdr:row>24</xdr:row>
      <xdr:rowOff>114300</xdr:rowOff>
    </xdr:to>
    <xdr:sp>
      <xdr:nvSpPr>
        <xdr:cNvPr id="1" name="TextBox 2"/>
        <xdr:cNvSpPr txBox="1">
          <a:spLocks noChangeArrowheads="1"/>
        </xdr:cNvSpPr>
      </xdr:nvSpPr>
      <xdr:spPr>
        <a:xfrm>
          <a:off x="0" y="3505200"/>
          <a:ext cx="425767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8000"/>
              </a:solidFill>
              <a:latin typeface="Calibri"/>
              <a:ea typeface="Calibri"/>
              <a:cs typeface="Calibri"/>
            </a:rPr>
            <a:t>We see from this that the intercept</a:t>
          </a:r>
          <a:r>
            <a:rPr lang="en-US" cap="none" sz="1100" b="1" i="0" u="none" baseline="0">
              <a:solidFill>
                <a:srgbClr val="008000"/>
              </a:solidFill>
              <a:latin typeface="Calibri"/>
              <a:ea typeface="Calibri"/>
              <a:cs typeface="Calibri"/>
            </a:rPr>
            <a:t> and slope both vary from sample to sample.   The SE(intercept) and SE(slope) are measures for the respective standard deviations of the intercept and slope statistics.  We will rely on Excel or some other computational package to compute these for us.</a:t>
          </a:r>
        </a:p>
      </xdr:txBody>
    </xdr:sp>
    <xdr:clientData/>
  </xdr:twoCellAnchor>
  <xdr:twoCellAnchor>
    <xdr:from>
      <xdr:col>3</xdr:col>
      <xdr:colOff>66675</xdr:colOff>
      <xdr:row>1</xdr:row>
      <xdr:rowOff>0</xdr:rowOff>
    </xdr:from>
    <xdr:to>
      <xdr:col>9</xdr:col>
      <xdr:colOff>333375</xdr:colOff>
      <xdr:row>18</xdr:row>
      <xdr:rowOff>47625</xdr:rowOff>
    </xdr:to>
    <xdr:graphicFrame>
      <xdr:nvGraphicFramePr>
        <xdr:cNvPr id="2" name="Chart 4"/>
        <xdr:cNvGraphicFramePr/>
      </xdr:nvGraphicFramePr>
      <xdr:xfrm>
        <a:off x="1533525" y="200025"/>
        <a:ext cx="452437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190500</xdr:rowOff>
    </xdr:from>
    <xdr:to>
      <xdr:col>10</xdr:col>
      <xdr:colOff>19050</xdr:colOff>
      <xdr:row>20</xdr:row>
      <xdr:rowOff>152400</xdr:rowOff>
    </xdr:to>
    <xdr:graphicFrame>
      <xdr:nvGraphicFramePr>
        <xdr:cNvPr id="1" name="Chart 1"/>
        <xdr:cNvGraphicFramePr/>
      </xdr:nvGraphicFramePr>
      <xdr:xfrm>
        <a:off x="0" y="590550"/>
        <a:ext cx="5343525" cy="2952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0.6255</cdr:x>
      <cdr:y>0.0115</cdr:y>
    </cdr:from>
    <cdr:to>
      <cdr:x>0.9965</cdr:x>
      <cdr:y>0.10825</cdr:y>
    </cdr:to>
    <cdr:sp>
      <cdr:nvSpPr>
        <cdr:cNvPr id="1" name="Text Box 1"/>
        <cdr:cNvSpPr txBox="1">
          <a:spLocks noChangeArrowheads="1"/>
        </cdr:cNvSpPr>
      </cdr:nvSpPr>
      <cdr:spPr>
        <a:xfrm>
          <a:off x="4248150" y="47625"/>
          <a:ext cx="2524125" cy="428625"/>
        </a:xfrm>
        <a:prstGeom prst="rect">
          <a:avLst/>
        </a:prstGeom>
        <a:noFill/>
        <a:ln w="1" cmpd="sng">
          <a:noFill/>
        </a:ln>
      </cdr:spPr>
      <cdr:txBody>
        <a:bodyPr vertOverflow="clip" wrap="square" lIns="27432" tIns="27432" rIns="27432" bIns="27432" anchor="ctr"/>
        <a:p>
          <a:pPr algn="ctr">
            <a:defRPr/>
          </a:pPr>
          <a:r>
            <a:rPr lang="en-US" cap="none" sz="1125" b="1" i="0" u="none" baseline="0">
              <a:solidFill>
                <a:srgbClr val="000000"/>
              </a:solidFill>
              <a:latin typeface="Arial"/>
              <a:ea typeface="Arial"/>
              <a:cs typeface="Arial"/>
            </a:rPr>
            <a:t>95% Confidence Intervals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457200</xdr:colOff>
      <xdr:row>29</xdr:row>
      <xdr:rowOff>57150</xdr:rowOff>
    </xdr:to>
    <xdr:graphicFrame>
      <xdr:nvGraphicFramePr>
        <xdr:cNvPr id="1" name="Chart 3"/>
        <xdr:cNvGraphicFramePr/>
      </xdr:nvGraphicFramePr>
      <xdr:xfrm>
        <a:off x="0" y="361950"/>
        <a:ext cx="68008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E27" sqref="E27"/>
    </sheetView>
  </sheetViews>
  <sheetFormatPr defaultColWidth="9.140625" defaultRowHeight="12.75"/>
  <cols>
    <col min="1" max="1" width="7.57421875" style="0" customWidth="1"/>
    <col min="2" max="2" width="7.8515625" style="0" customWidth="1"/>
    <col min="3" max="3" width="9.8515625" style="0" customWidth="1"/>
    <col min="4" max="4" width="9.28125" style="0" customWidth="1"/>
    <col min="5" max="5" width="10.140625" style="0" customWidth="1"/>
    <col min="7" max="7" width="6.00390625" style="0" customWidth="1"/>
    <col min="8" max="8" width="10.00390625" style="0" customWidth="1"/>
  </cols>
  <sheetData>
    <row r="1" spans="1:8" ht="15.75">
      <c r="A1" s="46" t="s">
        <v>0</v>
      </c>
      <c r="B1" s="47">
        <v>0</v>
      </c>
      <c r="C1" s="46" t="s">
        <v>1</v>
      </c>
      <c r="D1" s="48">
        <f>1365/18</f>
        <v>75.83333333333333</v>
      </c>
      <c r="E1" t="s">
        <v>2</v>
      </c>
      <c r="F1" s="21">
        <f>1-H1/B24</f>
        <v>0</v>
      </c>
      <c r="G1" t="s">
        <v>3</v>
      </c>
      <c r="H1" s="21">
        <f>E23</f>
        <v>4230.499999999999</v>
      </c>
    </row>
    <row r="2" spans="1:8" ht="12.75">
      <c r="A2" s="49" t="s">
        <v>4</v>
      </c>
      <c r="B2" s="50"/>
      <c r="C2" s="50"/>
      <c r="D2" s="50"/>
      <c r="E2" s="29"/>
      <c r="F2" s="27" t="s">
        <v>52</v>
      </c>
      <c r="G2" s="12"/>
      <c r="H2" s="12"/>
    </row>
    <row r="3" spans="1:3" ht="12.75">
      <c r="A3" t="s">
        <v>5</v>
      </c>
      <c r="B3" t="s">
        <v>6</v>
      </c>
      <c r="C3" s="3" t="s">
        <v>7</v>
      </c>
    </row>
    <row r="4" spans="1:5" ht="14.25">
      <c r="A4" s="3" t="s">
        <v>46</v>
      </c>
      <c r="B4" s="3" t="s">
        <v>9</v>
      </c>
      <c r="C4" s="3" t="s">
        <v>10</v>
      </c>
      <c r="D4" t="s">
        <v>11</v>
      </c>
      <c r="E4" t="s">
        <v>12</v>
      </c>
    </row>
    <row r="5" spans="1:5" ht="12.75">
      <c r="A5" s="3">
        <v>-1</v>
      </c>
      <c r="B5" s="3">
        <v>94</v>
      </c>
      <c r="C5" s="3">
        <f>$D$1+$B$1*A5</f>
        <v>75.83333333333333</v>
      </c>
      <c r="D5">
        <f aca="true" t="shared" si="0" ref="D5:D22">B5-C5</f>
        <v>18.16666666666667</v>
      </c>
      <c r="E5">
        <f>D5^2</f>
        <v>330.02777777777794</v>
      </c>
    </row>
    <row r="6" spans="1:5" ht="12.75">
      <c r="A6" s="3">
        <v>1.5</v>
      </c>
      <c r="B6" s="3">
        <v>81</v>
      </c>
      <c r="C6" s="3">
        <f aca="true" t="shared" si="1" ref="C6:C22">$D$1+$B$1*A6</f>
        <v>75.83333333333333</v>
      </c>
      <c r="D6">
        <f t="shared" si="0"/>
        <v>5.166666666666671</v>
      </c>
      <c r="E6">
        <f aca="true" t="shared" si="2" ref="E6:E22">D6^2</f>
        <v>26.694444444444493</v>
      </c>
    </row>
    <row r="7" spans="1:5" ht="12.75">
      <c r="A7" s="3">
        <v>3.5</v>
      </c>
      <c r="B7" s="3">
        <v>79</v>
      </c>
      <c r="C7" s="3">
        <f t="shared" si="1"/>
        <v>75.83333333333333</v>
      </c>
      <c r="D7">
        <f t="shared" si="0"/>
        <v>3.1666666666666714</v>
      </c>
      <c r="E7">
        <f t="shared" si="2"/>
        <v>10.027777777777807</v>
      </c>
    </row>
    <row r="8" spans="1:5" ht="12.75">
      <c r="A8" s="3">
        <v>-3</v>
      </c>
      <c r="B8" s="3">
        <v>97</v>
      </c>
      <c r="C8" s="3">
        <f t="shared" si="1"/>
        <v>75.83333333333333</v>
      </c>
      <c r="D8">
        <f t="shared" si="0"/>
        <v>21.16666666666667</v>
      </c>
      <c r="E8">
        <f t="shared" si="2"/>
        <v>448.027777777778</v>
      </c>
    </row>
    <row r="9" spans="1:5" ht="12.75">
      <c r="A9" s="3">
        <v>0.5</v>
      </c>
      <c r="B9" s="3">
        <v>88</v>
      </c>
      <c r="C9" s="3">
        <f t="shared" si="1"/>
        <v>75.83333333333333</v>
      </c>
      <c r="D9">
        <f t="shared" si="0"/>
        <v>12.166666666666671</v>
      </c>
      <c r="E9">
        <f t="shared" si="2"/>
        <v>148.02777777777789</v>
      </c>
    </row>
    <row r="10" spans="1:5" ht="12.75">
      <c r="A10" s="3">
        <v>2.5</v>
      </c>
      <c r="B10" s="3">
        <v>75</v>
      </c>
      <c r="C10" s="3">
        <f t="shared" si="1"/>
        <v>75.83333333333333</v>
      </c>
      <c r="D10">
        <f t="shared" si="0"/>
        <v>-0.8333333333333286</v>
      </c>
      <c r="E10">
        <f t="shared" si="2"/>
        <v>0.6944444444444365</v>
      </c>
    </row>
    <row r="11" spans="1:5" ht="12.75">
      <c r="A11" s="3">
        <v>4</v>
      </c>
      <c r="B11" s="3">
        <v>74</v>
      </c>
      <c r="C11" s="3">
        <f t="shared" si="1"/>
        <v>75.83333333333333</v>
      </c>
      <c r="D11">
        <f t="shared" si="0"/>
        <v>-1.8333333333333286</v>
      </c>
      <c r="E11">
        <f t="shared" si="2"/>
        <v>3.361111111111094</v>
      </c>
    </row>
    <row r="12" spans="1:5" ht="12.75">
      <c r="A12" s="3">
        <v>5</v>
      </c>
      <c r="B12" s="3">
        <v>67</v>
      </c>
      <c r="C12" s="3">
        <f t="shared" si="1"/>
        <v>75.83333333333333</v>
      </c>
      <c r="D12">
        <f t="shared" si="0"/>
        <v>-8.833333333333329</v>
      </c>
      <c r="E12">
        <f t="shared" si="2"/>
        <v>78.0277777777777</v>
      </c>
    </row>
    <row r="13" spans="1:5" ht="12.75">
      <c r="A13" s="3">
        <v>-5</v>
      </c>
      <c r="B13" s="3">
        <v>107</v>
      </c>
      <c r="C13" s="3">
        <f t="shared" si="1"/>
        <v>75.83333333333333</v>
      </c>
      <c r="D13">
        <f t="shared" si="0"/>
        <v>31.16666666666667</v>
      </c>
      <c r="E13">
        <f t="shared" si="2"/>
        <v>971.3611111111114</v>
      </c>
    </row>
    <row r="14" spans="1:5" ht="12.75">
      <c r="A14" s="3">
        <v>-0.5</v>
      </c>
      <c r="B14" s="3">
        <v>86</v>
      </c>
      <c r="C14" s="3">
        <f t="shared" si="1"/>
        <v>75.83333333333333</v>
      </c>
      <c r="D14">
        <f t="shared" si="0"/>
        <v>10.166666666666671</v>
      </c>
      <c r="E14">
        <f t="shared" si="2"/>
        <v>103.36111111111121</v>
      </c>
    </row>
    <row r="15" spans="1:5" ht="12.75">
      <c r="A15" s="3">
        <v>9</v>
      </c>
      <c r="B15" s="3">
        <v>58</v>
      </c>
      <c r="C15" s="3">
        <f t="shared" si="1"/>
        <v>75.83333333333333</v>
      </c>
      <c r="D15">
        <f t="shared" si="0"/>
        <v>-17.83333333333333</v>
      </c>
      <c r="E15">
        <f t="shared" si="2"/>
        <v>318.0277777777776</v>
      </c>
    </row>
    <row r="16" spans="1:5" ht="12.75">
      <c r="A16" s="3">
        <v>9.5</v>
      </c>
      <c r="B16" s="3">
        <v>55</v>
      </c>
      <c r="C16" s="3">
        <f t="shared" si="1"/>
        <v>75.83333333333333</v>
      </c>
      <c r="D16">
        <f t="shared" si="0"/>
        <v>-20.83333333333333</v>
      </c>
      <c r="E16">
        <f t="shared" si="2"/>
        <v>434.0277777777776</v>
      </c>
    </row>
    <row r="17" spans="1:5" ht="12.75">
      <c r="A17" s="3">
        <v>7</v>
      </c>
      <c r="B17" s="3">
        <v>65</v>
      </c>
      <c r="C17" s="3">
        <f t="shared" si="1"/>
        <v>75.83333333333333</v>
      </c>
      <c r="D17">
        <f t="shared" si="0"/>
        <v>-10.833333333333329</v>
      </c>
      <c r="E17">
        <f t="shared" si="2"/>
        <v>117.36111111111101</v>
      </c>
    </row>
    <row r="18" spans="1:5" ht="12.75">
      <c r="A18" s="3">
        <v>3</v>
      </c>
      <c r="B18" s="3">
        <v>73</v>
      </c>
      <c r="C18" s="3">
        <f t="shared" si="1"/>
        <v>75.83333333333333</v>
      </c>
      <c r="D18">
        <f t="shared" si="0"/>
        <v>-2.8333333333333286</v>
      </c>
      <c r="E18">
        <f t="shared" si="2"/>
        <v>8.02777777777775</v>
      </c>
    </row>
    <row r="19" spans="1:5" ht="12.75">
      <c r="A19" s="3">
        <v>-2</v>
      </c>
      <c r="B19" s="3">
        <v>91</v>
      </c>
      <c r="C19" s="3">
        <f t="shared" si="1"/>
        <v>75.83333333333333</v>
      </c>
      <c r="D19">
        <f t="shared" si="0"/>
        <v>15.166666666666671</v>
      </c>
      <c r="E19">
        <f t="shared" si="2"/>
        <v>230.0277777777779</v>
      </c>
    </row>
    <row r="20" spans="1:5" ht="12.75">
      <c r="A20" s="3">
        <v>6</v>
      </c>
      <c r="B20" s="3">
        <v>65</v>
      </c>
      <c r="C20" s="3">
        <f t="shared" si="1"/>
        <v>75.83333333333333</v>
      </c>
      <c r="D20">
        <f t="shared" si="0"/>
        <v>-10.833333333333329</v>
      </c>
      <c r="E20">
        <f t="shared" si="2"/>
        <v>117.36111111111101</v>
      </c>
    </row>
    <row r="21" spans="1:5" ht="12.75">
      <c r="A21" s="3">
        <v>8</v>
      </c>
      <c r="B21" s="3">
        <v>58</v>
      </c>
      <c r="C21" s="3">
        <f t="shared" si="1"/>
        <v>75.83333333333333</v>
      </c>
      <c r="D21">
        <f t="shared" si="0"/>
        <v>-17.83333333333333</v>
      </c>
      <c r="E21">
        <f t="shared" si="2"/>
        <v>318.0277777777776</v>
      </c>
    </row>
    <row r="22" spans="1:5" ht="13.5" thickBot="1">
      <c r="A22" s="3">
        <v>10</v>
      </c>
      <c r="B22" s="20">
        <v>52</v>
      </c>
      <c r="C22" s="3">
        <f t="shared" si="1"/>
        <v>75.83333333333333</v>
      </c>
      <c r="D22">
        <f t="shared" si="0"/>
        <v>-23.83333333333333</v>
      </c>
      <c r="E22" s="16">
        <f t="shared" si="2"/>
        <v>568.0277777777776</v>
      </c>
    </row>
    <row r="23" spans="2:6" ht="12.75">
      <c r="B23" s="3">
        <f>SUM(B5:B22)</f>
        <v>1365</v>
      </c>
      <c r="E23" s="3">
        <f>SUM(E5:E22)</f>
        <v>4230.499999999999</v>
      </c>
      <c r="F23" s="28" t="s">
        <v>53</v>
      </c>
    </row>
    <row r="24" spans="1:3" ht="12.75">
      <c r="A24" s="1"/>
      <c r="B24">
        <f>DEVSQ(B5:B22)</f>
        <v>4230.499999999999</v>
      </c>
      <c r="C24" s="28" t="s">
        <v>54</v>
      </c>
    </row>
    <row r="25" spans="1:6" ht="12.75">
      <c r="A25">
        <f>AVERAGE(A5:A22)</f>
        <v>3.2222222222222223</v>
      </c>
      <c r="B25">
        <f>AVERAGE(B5:B22)</f>
        <v>75.83333333333333</v>
      </c>
      <c r="C25" s="17" t="s">
        <v>13</v>
      </c>
      <c r="E25">
        <f>B24-E23</f>
        <v>0</v>
      </c>
      <c r="F25" s="28" t="s">
        <v>63</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K15" sqref="K15"/>
    </sheetView>
  </sheetViews>
  <sheetFormatPr defaultColWidth="9.140625" defaultRowHeight="12.75"/>
  <cols>
    <col min="1" max="1" width="4.00390625" style="0" customWidth="1"/>
    <col min="2" max="2" width="12.28125" style="0" customWidth="1"/>
    <col min="3" max="3" width="5.7109375" style="0" customWidth="1"/>
    <col min="4" max="4" width="19.00390625" style="0" customWidth="1"/>
    <col min="5" max="5" width="5.7109375" style="0" customWidth="1"/>
    <col min="6" max="6" width="14.28125" style="0" customWidth="1"/>
    <col min="7" max="7" width="7.421875" style="0" customWidth="1"/>
    <col min="8" max="8" width="11.28125" style="0" customWidth="1"/>
    <col min="9" max="9" width="6.140625" style="0" customWidth="1"/>
  </cols>
  <sheetData>
    <row r="1" spans="1:10" s="4" customFormat="1" ht="15.75">
      <c r="A1"/>
      <c r="B1" s="36" t="s">
        <v>14</v>
      </c>
      <c r="C1" s="37">
        <f>SLOPE(C16:C31,A16:A31)</f>
        <v>2.6790716349984507</v>
      </c>
      <c r="D1" s="38" t="s">
        <v>15</v>
      </c>
      <c r="E1" s="37">
        <f>INTERCEPT(C16:C31,A16:A31)</f>
        <v>9.597990252384184</v>
      </c>
      <c r="F1" s="36" t="s">
        <v>16</v>
      </c>
      <c r="G1" s="39">
        <f>1-(COUNT(A16:A31)-2)*I1/DEVSQ(C16:C31)</f>
        <v>0.16201783704749972</v>
      </c>
      <c r="H1" s="36" t="s">
        <v>17</v>
      </c>
      <c r="I1" s="37">
        <f>STEYX(C16:C31,A16:A31)^2</f>
        <v>9.015534472495212</v>
      </c>
      <c r="J1"/>
    </row>
    <row r="2" spans="1:9" s="4" customFormat="1" ht="15.75">
      <c r="A2" s="11"/>
      <c r="B2" s="40" t="s">
        <v>47</v>
      </c>
      <c r="C2" s="11"/>
      <c r="D2" s="5"/>
      <c r="E2" s="6"/>
      <c r="G2" s="6"/>
      <c r="H2" s="5"/>
      <c r="I2" s="6"/>
    </row>
    <row r="3" spans="1:9" s="4" customFormat="1" ht="15.75">
      <c r="A3" s="7"/>
      <c r="B3" s="41" t="s">
        <v>18</v>
      </c>
      <c r="C3" s="11"/>
      <c r="D3" s="5"/>
      <c r="E3" s="6"/>
      <c r="G3" s="6"/>
      <c r="H3" s="5"/>
      <c r="I3" s="6"/>
    </row>
    <row r="4" spans="1:9" s="4" customFormat="1" ht="15.75">
      <c r="A4" s="7"/>
      <c r="B4" s="41" t="s">
        <v>19</v>
      </c>
      <c r="C4" s="11"/>
      <c r="D4" s="5"/>
      <c r="E4" s="6"/>
      <c r="G4" s="6"/>
      <c r="H4" s="5"/>
      <c r="I4" s="6"/>
    </row>
    <row r="5" spans="1:9" s="4" customFormat="1" ht="15.75">
      <c r="A5" s="7"/>
      <c r="B5" s="41" t="s">
        <v>20</v>
      </c>
      <c r="C5" s="11"/>
      <c r="D5" s="5"/>
      <c r="E5" s="6"/>
      <c r="G5" s="6"/>
      <c r="H5" s="5"/>
      <c r="I5" s="6"/>
    </row>
    <row r="6" spans="1:9" s="4" customFormat="1" ht="15.75">
      <c r="A6" s="7"/>
      <c r="B6" s="8"/>
      <c r="C6" s="11"/>
      <c r="D6" s="5"/>
      <c r="E6" s="6"/>
      <c r="G6" s="6"/>
      <c r="H6" s="5"/>
      <c r="I6" s="6"/>
    </row>
    <row r="7" spans="1:2" ht="15.75">
      <c r="A7" s="10"/>
      <c r="B7" s="9" t="s">
        <v>58</v>
      </c>
    </row>
    <row r="8" spans="1:2" ht="15.75">
      <c r="A8" s="10"/>
      <c r="B8" s="9" t="s">
        <v>59</v>
      </c>
    </row>
    <row r="9" ht="15.75">
      <c r="B9" s="9" t="s">
        <v>60</v>
      </c>
    </row>
    <row r="10" ht="15.75">
      <c r="B10" s="9" t="s">
        <v>61</v>
      </c>
    </row>
    <row r="11" ht="15.75">
      <c r="B11" s="9" t="s">
        <v>62</v>
      </c>
    </row>
    <row r="12" ht="15.75">
      <c r="B12" s="9" t="s">
        <v>55</v>
      </c>
    </row>
    <row r="13" ht="15.75">
      <c r="B13" s="9" t="s">
        <v>56</v>
      </c>
    </row>
    <row r="14" ht="15.75">
      <c r="B14" s="9" t="s">
        <v>57</v>
      </c>
    </row>
    <row r="15" spans="1:4" ht="12.75">
      <c r="A15" t="s">
        <v>8</v>
      </c>
      <c r="B15" s="30" t="s">
        <v>22</v>
      </c>
      <c r="C15" t="s">
        <v>23</v>
      </c>
      <c r="D15" s="42" t="s">
        <v>66</v>
      </c>
    </row>
    <row r="16" spans="1:4" ht="12.75">
      <c r="A16">
        <v>0</v>
      </c>
      <c r="B16" s="3">
        <f aca="true" t="shared" si="0" ref="B16:B31">10+3*A16</f>
        <v>10</v>
      </c>
      <c r="C16">
        <f aca="true" ca="1" t="shared" si="1" ref="C16:C31">B16+NORMINV(RAND(),0,SQRT(10))</f>
        <v>9.21713124410359</v>
      </c>
      <c r="D16" s="2">
        <f>$E$1+$C$1*A16</f>
        <v>9.597990252384184</v>
      </c>
    </row>
    <row r="17" spans="1:4" ht="12.75">
      <c r="A17">
        <f aca="true" t="shared" si="2" ref="A17:A31">A16+0.1</f>
        <v>0.1</v>
      </c>
      <c r="B17" s="3">
        <f t="shared" si="0"/>
        <v>10.3</v>
      </c>
      <c r="C17">
        <f ca="1" t="shared" si="1"/>
        <v>10.633253386772553</v>
      </c>
      <c r="D17" s="2">
        <f aca="true" t="shared" si="3" ref="D17:D31">$E$1+$C$1*A17</f>
        <v>9.86589741588403</v>
      </c>
    </row>
    <row r="18" spans="1:4" ht="12.75">
      <c r="A18">
        <f t="shared" si="2"/>
        <v>0.2</v>
      </c>
      <c r="B18" s="3">
        <f t="shared" si="0"/>
        <v>10.6</v>
      </c>
      <c r="C18">
        <f ca="1" t="shared" si="1"/>
        <v>8.415002873975041</v>
      </c>
      <c r="D18" s="2">
        <f t="shared" si="3"/>
        <v>10.133804579383874</v>
      </c>
    </row>
    <row r="19" spans="1:4" ht="12.75">
      <c r="A19">
        <f t="shared" si="2"/>
        <v>0.30000000000000004</v>
      </c>
      <c r="B19" s="3">
        <f t="shared" si="0"/>
        <v>10.9</v>
      </c>
      <c r="C19">
        <f ca="1" t="shared" si="1"/>
        <v>7.71562770739002</v>
      </c>
      <c r="D19" s="2">
        <f t="shared" si="3"/>
        <v>10.40171174288372</v>
      </c>
    </row>
    <row r="20" spans="1:4" ht="12.75">
      <c r="A20">
        <f t="shared" si="2"/>
        <v>0.4</v>
      </c>
      <c r="B20" s="3">
        <f t="shared" si="0"/>
        <v>11.2</v>
      </c>
      <c r="C20">
        <f ca="1" t="shared" si="1"/>
        <v>8.805315422336125</v>
      </c>
      <c r="D20" s="2">
        <f t="shared" si="3"/>
        <v>10.669618906383564</v>
      </c>
    </row>
    <row r="21" spans="1:4" ht="12.75">
      <c r="A21">
        <f t="shared" si="2"/>
        <v>0.5</v>
      </c>
      <c r="B21" s="3">
        <f t="shared" si="0"/>
        <v>11.5</v>
      </c>
      <c r="C21">
        <f ca="1" t="shared" si="1"/>
        <v>11.966048093877001</v>
      </c>
      <c r="D21" s="2">
        <f t="shared" si="3"/>
        <v>10.93752606988341</v>
      </c>
    </row>
    <row r="22" spans="1:4" ht="12.75">
      <c r="A22">
        <f t="shared" si="2"/>
        <v>0.6</v>
      </c>
      <c r="B22" s="3">
        <f t="shared" si="0"/>
        <v>11.8</v>
      </c>
      <c r="C22">
        <f ca="1" t="shared" si="1"/>
        <v>18.806026525976424</v>
      </c>
      <c r="D22" s="2">
        <f t="shared" si="3"/>
        <v>11.205433233383255</v>
      </c>
    </row>
    <row r="23" spans="1:4" ht="12.75">
      <c r="A23">
        <f t="shared" si="2"/>
        <v>0.7</v>
      </c>
      <c r="B23" s="3">
        <f t="shared" si="0"/>
        <v>12.1</v>
      </c>
      <c r="C23">
        <f ca="1" t="shared" si="1"/>
        <v>12.034955787620154</v>
      </c>
      <c r="D23" s="2">
        <f t="shared" si="3"/>
        <v>11.4733403968831</v>
      </c>
    </row>
    <row r="24" spans="1:4" ht="12.75">
      <c r="A24">
        <f t="shared" si="2"/>
        <v>0.7999999999999999</v>
      </c>
      <c r="B24" s="3">
        <f t="shared" si="0"/>
        <v>12.4</v>
      </c>
      <c r="C24">
        <f ca="1" t="shared" si="1"/>
        <v>13.049679721512097</v>
      </c>
      <c r="D24" s="2">
        <f t="shared" si="3"/>
        <v>11.741247560382945</v>
      </c>
    </row>
    <row r="25" spans="1:4" ht="12.75">
      <c r="A25">
        <f t="shared" si="2"/>
        <v>0.8999999999999999</v>
      </c>
      <c r="B25" s="3">
        <f t="shared" si="0"/>
        <v>12.7</v>
      </c>
      <c r="C25">
        <f ca="1" t="shared" si="1"/>
        <v>6.405674467379385</v>
      </c>
      <c r="D25" s="2">
        <f t="shared" si="3"/>
        <v>12.009154723882789</v>
      </c>
    </row>
    <row r="26" spans="1:4" ht="12.75">
      <c r="A26">
        <f t="shared" si="2"/>
        <v>0.9999999999999999</v>
      </c>
      <c r="B26" s="3">
        <f t="shared" si="0"/>
        <v>13</v>
      </c>
      <c r="C26">
        <f ca="1" t="shared" si="1"/>
        <v>15.276118754531193</v>
      </c>
      <c r="D26" s="2">
        <f t="shared" si="3"/>
        <v>12.277061887382635</v>
      </c>
    </row>
    <row r="27" spans="1:4" ht="12.75">
      <c r="A27">
        <f t="shared" si="2"/>
        <v>1.0999999999999999</v>
      </c>
      <c r="B27" s="3">
        <f t="shared" si="0"/>
        <v>13.3</v>
      </c>
      <c r="C27">
        <f ca="1" t="shared" si="1"/>
        <v>13.043378966762635</v>
      </c>
      <c r="D27" s="2">
        <f t="shared" si="3"/>
        <v>12.544969050882479</v>
      </c>
    </row>
    <row r="28" spans="1:4" ht="12.75">
      <c r="A28">
        <f t="shared" si="2"/>
        <v>1.2</v>
      </c>
      <c r="B28" s="3">
        <f t="shared" si="0"/>
        <v>13.6</v>
      </c>
      <c r="C28">
        <f ca="1" t="shared" si="1"/>
        <v>11.819504472031602</v>
      </c>
      <c r="D28" s="2">
        <f t="shared" si="3"/>
        <v>12.812876214382324</v>
      </c>
    </row>
    <row r="29" spans="1:4" ht="12.75">
      <c r="A29">
        <f t="shared" si="2"/>
        <v>1.3</v>
      </c>
      <c r="B29" s="3">
        <f t="shared" si="0"/>
        <v>13.9</v>
      </c>
      <c r="C29">
        <f ca="1" t="shared" si="1"/>
        <v>10.847026565276506</v>
      </c>
      <c r="D29" s="2">
        <f t="shared" si="3"/>
        <v>13.08078337788217</v>
      </c>
    </row>
    <row r="30" spans="1:4" ht="12.75">
      <c r="A30">
        <f t="shared" si="2"/>
        <v>1.4000000000000001</v>
      </c>
      <c r="B30" s="3">
        <f t="shared" si="0"/>
        <v>14.2</v>
      </c>
      <c r="C30">
        <f ca="1" t="shared" si="1"/>
        <v>15.140439258858127</v>
      </c>
      <c r="D30" s="2">
        <f t="shared" si="3"/>
        <v>13.348690541382016</v>
      </c>
    </row>
    <row r="31" spans="1:4" ht="12.75">
      <c r="A31">
        <f t="shared" si="2"/>
        <v>1.5000000000000002</v>
      </c>
      <c r="B31" s="3">
        <f t="shared" si="0"/>
        <v>14.5</v>
      </c>
      <c r="C31">
        <f ca="1" t="shared" si="1"/>
        <v>12.541520409725893</v>
      </c>
      <c r="D31" s="2">
        <f t="shared" si="3"/>
        <v>13.616597704881862</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M20"/>
  <sheetViews>
    <sheetView zoomScalePageLayoutView="0" workbookViewId="0" topLeftCell="A1">
      <selection activeCell="K7" sqref="K7"/>
    </sheetView>
  </sheetViews>
  <sheetFormatPr defaultColWidth="9.140625" defaultRowHeight="12.75"/>
  <cols>
    <col min="1" max="1" width="7.28125" style="0" customWidth="1"/>
    <col min="2" max="2" width="10.28125" style="0" customWidth="1"/>
    <col min="3" max="3" width="9.00390625" style="0" customWidth="1"/>
    <col min="4" max="4" width="8.00390625" style="0" customWidth="1"/>
    <col min="5" max="5" width="2.7109375" style="0" customWidth="1"/>
    <col min="8" max="8" width="3.00390625" style="0" customWidth="1"/>
    <col min="9" max="9" width="12.140625" style="0" customWidth="1"/>
  </cols>
  <sheetData>
    <row r="1" spans="2:13" ht="15.75">
      <c r="B1" s="44"/>
      <c r="C1" s="44"/>
      <c r="D1" s="44"/>
      <c r="E1" s="44"/>
      <c r="F1" s="45" t="s">
        <v>67</v>
      </c>
      <c r="G1" s="44"/>
      <c r="H1" s="44"/>
      <c r="I1" s="44"/>
      <c r="J1" s="44"/>
      <c r="K1" s="14" t="s">
        <v>48</v>
      </c>
      <c r="M1" s="23">
        <f>1-(COUNT(A10:A20)-2)*STEYX($C$10:$C$20,$A$10:$A$20)^2/DEVSQ(C10:C20)</f>
        <v>0.5137082428709703</v>
      </c>
    </row>
    <row r="2" spans="3:11" ht="15.75">
      <c r="C2" s="13" t="s">
        <v>24</v>
      </c>
      <c r="D2" s="43">
        <v>10</v>
      </c>
      <c r="E2" s="12"/>
      <c r="F2" s="13" t="s">
        <v>25</v>
      </c>
      <c r="G2" s="43">
        <v>10</v>
      </c>
      <c r="H2" s="22"/>
      <c r="I2" s="13" t="s">
        <v>26</v>
      </c>
      <c r="J2" s="43">
        <v>20</v>
      </c>
      <c r="K2" s="14" t="s">
        <v>49</v>
      </c>
    </row>
    <row r="3" spans="2:11" ht="15.75">
      <c r="B3" s="13" t="s">
        <v>64</v>
      </c>
      <c r="C3" s="31" t="s">
        <v>28</v>
      </c>
      <c r="D3" s="32">
        <f>SLOPE($C$10:$C$20,$A$10:$A$20)</f>
        <v>13.52883751939818</v>
      </c>
      <c r="E3" s="33"/>
      <c r="F3" s="31" t="s">
        <v>29</v>
      </c>
      <c r="G3" s="32">
        <f>INTERCEPT($C$10:$C$20,$A$10:$A$20)</f>
        <v>9.018084556190155</v>
      </c>
      <c r="H3" s="34"/>
      <c r="I3" s="35" t="s">
        <v>65</v>
      </c>
      <c r="J3" s="31">
        <f>STEYX(C10:C20,A10:A20)^2</f>
        <v>21.176369751103547</v>
      </c>
      <c r="K3" s="14" t="s">
        <v>50</v>
      </c>
    </row>
    <row r="4" ht="15.75">
      <c r="K4" s="14" t="s">
        <v>51</v>
      </c>
    </row>
    <row r="5" spans="2:3" ht="12.75">
      <c r="B5" s="1" t="s">
        <v>27</v>
      </c>
      <c r="C5" s="2">
        <v>0.1</v>
      </c>
    </row>
    <row r="9" spans="1:3" ht="12.75">
      <c r="A9" t="s">
        <v>8</v>
      </c>
      <c r="B9" s="1" t="s">
        <v>22</v>
      </c>
      <c r="C9" t="s">
        <v>23</v>
      </c>
    </row>
    <row r="10" spans="1:3" ht="12.75">
      <c r="A10">
        <v>0</v>
      </c>
      <c r="B10" s="3">
        <f aca="true" t="shared" si="0" ref="B10:B20">$G$2+$D$2*A10</f>
        <v>10</v>
      </c>
      <c r="C10">
        <f aca="true" ca="1" t="shared" si="1" ref="C10:C20">B10+NORMINV(RAND(),0,SQRT($J$2))</f>
        <v>5.955193543709588</v>
      </c>
    </row>
    <row r="11" spans="1:3" ht="12.75">
      <c r="A11">
        <f>A10+$C$5</f>
        <v>0.1</v>
      </c>
      <c r="B11" s="3">
        <f t="shared" si="0"/>
        <v>11</v>
      </c>
      <c r="C11">
        <f ca="1" t="shared" si="1"/>
        <v>13.67644190079709</v>
      </c>
    </row>
    <row r="12" spans="1:3" ht="12.75">
      <c r="A12">
        <f>A11+$C$5</f>
        <v>0.2</v>
      </c>
      <c r="B12" s="3">
        <f t="shared" si="0"/>
        <v>12</v>
      </c>
      <c r="C12">
        <f ca="1" t="shared" si="1"/>
        <v>4.97703704973262</v>
      </c>
    </row>
    <row r="13" spans="1:3" ht="12.75">
      <c r="A13">
        <f>A12+$C$5</f>
        <v>0.30000000000000004</v>
      </c>
      <c r="B13" s="3">
        <f t="shared" si="0"/>
        <v>13</v>
      </c>
      <c r="C13">
        <f ca="1" t="shared" si="1"/>
        <v>17.1134849663125</v>
      </c>
    </row>
    <row r="14" spans="1:3" ht="12.75">
      <c r="A14">
        <f>A13+$C$5</f>
        <v>0.4</v>
      </c>
      <c r="B14" s="3">
        <f t="shared" si="0"/>
        <v>14</v>
      </c>
      <c r="C14">
        <f ca="1" t="shared" si="1"/>
        <v>14.776650793994925</v>
      </c>
    </row>
    <row r="15" spans="1:3" ht="12.75">
      <c r="A15">
        <f>A14+$C$5</f>
        <v>0.5</v>
      </c>
      <c r="B15" s="3">
        <f t="shared" si="0"/>
        <v>15</v>
      </c>
      <c r="C15">
        <f ca="1" t="shared" si="1"/>
        <v>18.068962180923663</v>
      </c>
    </row>
    <row r="16" spans="1:3" ht="12.75">
      <c r="A16">
        <f>A15+$C$5</f>
        <v>0.6</v>
      </c>
      <c r="B16" s="3">
        <f t="shared" si="0"/>
        <v>16</v>
      </c>
      <c r="C16">
        <f ca="1" t="shared" si="1"/>
        <v>25.366942480512172</v>
      </c>
    </row>
    <row r="17" spans="1:3" ht="12.75">
      <c r="A17">
        <f>A16+$C$5</f>
        <v>0.7</v>
      </c>
      <c r="B17" s="3">
        <f t="shared" si="0"/>
        <v>17</v>
      </c>
      <c r="C17">
        <f ca="1" t="shared" si="1"/>
        <v>13.40496850890068</v>
      </c>
    </row>
    <row r="18" spans="1:3" ht="12.75">
      <c r="A18">
        <f>A17+$C$5</f>
        <v>0.7999999999999999</v>
      </c>
      <c r="B18" s="3">
        <f t="shared" si="0"/>
        <v>18</v>
      </c>
      <c r="C18">
        <f ca="1" t="shared" si="1"/>
        <v>19.01293532654398</v>
      </c>
    </row>
    <row r="19" spans="1:3" ht="12.75">
      <c r="A19">
        <f>A18+$C$5</f>
        <v>0.8999999999999999</v>
      </c>
      <c r="B19" s="3">
        <f t="shared" si="0"/>
        <v>19</v>
      </c>
      <c r="C19">
        <f ca="1" t="shared" si="1"/>
        <v>18.25660418378381</v>
      </c>
    </row>
    <row r="20" spans="1:3" ht="12.75">
      <c r="A20">
        <f>A19+$C$5</f>
        <v>0.9999999999999999</v>
      </c>
      <c r="B20" s="3">
        <f t="shared" si="0"/>
        <v>20</v>
      </c>
      <c r="C20">
        <f ca="1" t="shared" si="1"/>
        <v>22.998315539570672</v>
      </c>
    </row>
  </sheetData>
  <sheetProtection/>
  <printOptions gridLines="1"/>
  <pageMargins left="0.75" right="0.75" top="1" bottom="1" header="0.5" footer="0.5"/>
  <pageSetup orientation="portrait"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J28"/>
  <sheetViews>
    <sheetView zoomScalePageLayoutView="0" workbookViewId="0" topLeftCell="A1">
      <selection activeCell="N20" sqref="N20"/>
    </sheetView>
  </sheetViews>
  <sheetFormatPr defaultColWidth="9.140625" defaultRowHeight="12.75"/>
  <cols>
    <col min="1" max="1" width="4.7109375" style="0" customWidth="1"/>
    <col min="2" max="2" width="10.7109375" style="0" customWidth="1"/>
    <col min="3" max="3" width="6.57421875" style="0" customWidth="1"/>
    <col min="4" max="4" width="7.140625" style="0" customWidth="1"/>
    <col min="5" max="5" width="2.7109375" style="0" customWidth="1"/>
    <col min="7" max="7" width="5.421875" style="0" customWidth="1"/>
    <col min="8" max="8" width="12.140625" style="0" customWidth="1"/>
  </cols>
  <sheetData>
    <row r="1" spans="1:10" ht="12.75">
      <c r="A1" s="15" t="s">
        <v>31</v>
      </c>
      <c r="D1" s="24"/>
      <c r="E1" s="24"/>
      <c r="F1" s="24"/>
      <c r="G1" s="25" t="s">
        <v>32</v>
      </c>
      <c r="H1" s="24"/>
      <c r="I1" s="24"/>
      <c r="J1" s="18" t="s">
        <v>30</v>
      </c>
    </row>
    <row r="2" spans="3:10" ht="15.75">
      <c r="C2" s="13" t="s">
        <v>24</v>
      </c>
      <c r="D2" s="26">
        <v>25</v>
      </c>
      <c r="E2" s="12"/>
      <c r="F2" s="13" t="s">
        <v>25</v>
      </c>
      <c r="G2" s="26">
        <v>30</v>
      </c>
      <c r="H2" s="13" t="s">
        <v>26</v>
      </c>
      <c r="I2" s="26">
        <v>30</v>
      </c>
      <c r="J2" s="19">
        <f>C28/C27</f>
        <v>0.7749486051734492</v>
      </c>
    </row>
    <row r="3" spans="2:5" ht="12.75">
      <c r="B3" s="1" t="s">
        <v>27</v>
      </c>
      <c r="C3" s="2">
        <v>0.1</v>
      </c>
      <c r="E3" s="12"/>
    </row>
    <row r="5" ht="15.75">
      <c r="B5" s="9" t="s">
        <v>21</v>
      </c>
    </row>
    <row r="7" spans="1:8" ht="12.75">
      <c r="A7" t="s">
        <v>8</v>
      </c>
      <c r="B7" s="3" t="s">
        <v>23</v>
      </c>
      <c r="C7" t="s">
        <v>33</v>
      </c>
      <c r="D7" t="s">
        <v>34</v>
      </c>
      <c r="E7" t="s">
        <v>35</v>
      </c>
      <c r="F7" t="s">
        <v>36</v>
      </c>
      <c r="G7" t="s">
        <v>37</v>
      </c>
      <c r="H7" s="1" t="s">
        <v>22</v>
      </c>
    </row>
    <row r="8" spans="1:9" ht="12.75">
      <c r="A8">
        <v>0</v>
      </c>
      <c r="B8" s="3">
        <f aca="true" ca="1" t="shared" si="0" ref="B8:B18">H8+NORMINV(RAND(),0,SQRT($I$2))</f>
        <v>28.709954754192218</v>
      </c>
      <c r="C8">
        <f>$C$20+$C$21*A8</f>
        <v>25.616376535112742</v>
      </c>
      <c r="D8">
        <f>C8-t*SQRT(MSE*(1/n+(A8-avg)^2/ssx))</f>
        <v>18.901756829135202</v>
      </c>
      <c r="E8">
        <f>$C8+t*SQRT(MSE*(1/n+($A8-avg)^2/ssx))</f>
        <v>32.33099624109028</v>
      </c>
      <c r="F8">
        <f>C8-t*SQRT(MSE*(1+1/n+(A8-avg)^2/ssx))</f>
        <v>11.949433016006115</v>
      </c>
      <c r="G8">
        <f>$C8+t*SQRT(MSE*(1+1/n+($A8-avg)^2/ssx))</f>
        <v>39.283320054219374</v>
      </c>
      <c r="H8">
        <f aca="true" t="shared" si="1" ref="H8:H18">$G$2+$D$2*A8</f>
        <v>30</v>
      </c>
      <c r="I8">
        <f>(B8-C8)^2</f>
        <v>9.570226197562938</v>
      </c>
    </row>
    <row r="9" spans="1:9" ht="12.75">
      <c r="A9">
        <f aca="true" t="shared" si="2" ref="A9:A18">A8+$C$3</f>
        <v>0.1</v>
      </c>
      <c r="B9" s="3">
        <f ca="1" t="shared" si="0"/>
        <v>31.13533660525953</v>
      </c>
      <c r="C9">
        <f aca="true" t="shared" si="3" ref="C9:C18">$C$20+$C$21*A9</f>
        <v>28.40944432162469</v>
      </c>
      <c r="D9">
        <f aca="true" t="shared" si="4" ref="D9:D18">C9-t*SQRT(MSE*(1/n+(A9-avg)^2/ssx))</f>
        <v>22.622169950352472</v>
      </c>
      <c r="E9">
        <f aca="true" t="shared" si="5" ref="E9:E18">C9+t*SQRT(MSE*(1/n+(A9-avg)^2/ssx))</f>
        <v>34.19671869289691</v>
      </c>
      <c r="F9">
        <f aca="true" t="shared" si="6" ref="F9:F18">C9-t*SQRT(MSE*(1+1/n+(A9-avg)^2/ssx))</f>
        <v>15.173441450405107</v>
      </c>
      <c r="G9">
        <f aca="true" t="shared" si="7" ref="G9:G18">$C9+t*SQRT(MSE*(1+1/n+($A9-avg)^2/ssx))</f>
        <v>41.64544719284427</v>
      </c>
      <c r="H9">
        <f t="shared" si="1"/>
        <v>32.5</v>
      </c>
      <c r="I9">
        <f aca="true" t="shared" si="8" ref="I9:I18">(B9-C9)^2</f>
        <v>7.4304887419799535</v>
      </c>
    </row>
    <row r="10" spans="1:9" ht="12.75">
      <c r="A10">
        <f t="shared" si="2"/>
        <v>0.2</v>
      </c>
      <c r="B10" s="3">
        <f ca="1" t="shared" si="0"/>
        <v>24.11068079591044</v>
      </c>
      <c r="C10">
        <f t="shared" si="3"/>
        <v>31.20251210813664</v>
      </c>
      <c r="D10">
        <f t="shared" si="4"/>
        <v>26.25525821438873</v>
      </c>
      <c r="E10">
        <f t="shared" si="5"/>
        <v>36.14976600188456</v>
      </c>
      <c r="F10">
        <f t="shared" si="6"/>
        <v>18.311641367657057</v>
      </c>
      <c r="G10">
        <f t="shared" si="7"/>
        <v>44.09338284861623</v>
      </c>
      <c r="H10">
        <f t="shared" si="1"/>
        <v>35</v>
      </c>
      <c r="I10">
        <f t="shared" si="8"/>
        <v>50.29407136107201</v>
      </c>
    </row>
    <row r="11" spans="1:9" ht="12.75">
      <c r="A11">
        <f t="shared" si="2"/>
        <v>0.30000000000000004</v>
      </c>
      <c r="B11" s="3">
        <f ca="1" t="shared" si="0"/>
        <v>38.85841556450693</v>
      </c>
      <c r="C11">
        <f t="shared" si="3"/>
        <v>33.99557989464859</v>
      </c>
      <c r="D11">
        <f t="shared" si="4"/>
        <v>29.748881516100766</v>
      </c>
      <c r="E11">
        <f t="shared" si="5"/>
        <v>38.24227827319642</v>
      </c>
      <c r="F11">
        <f t="shared" si="6"/>
        <v>21.357001079097</v>
      </c>
      <c r="G11">
        <f t="shared" si="7"/>
        <v>46.63415871020018</v>
      </c>
      <c r="H11">
        <f t="shared" si="1"/>
        <v>37.5</v>
      </c>
      <c r="I11">
        <f t="shared" si="8"/>
        <v>23.64717075204656</v>
      </c>
    </row>
    <row r="12" spans="1:9" ht="12.75">
      <c r="A12">
        <f t="shared" si="2"/>
        <v>0.4</v>
      </c>
      <c r="B12" s="3">
        <f ca="1" t="shared" si="0"/>
        <v>37.85650174176405</v>
      </c>
      <c r="C12">
        <f t="shared" si="3"/>
        <v>36.78864768116054</v>
      </c>
      <c r="D12">
        <f t="shared" si="4"/>
        <v>33.02435189896504</v>
      </c>
      <c r="E12">
        <f t="shared" si="5"/>
        <v>40.552943463356044</v>
      </c>
      <c r="F12">
        <f t="shared" si="6"/>
        <v>24.303890971700653</v>
      </c>
      <c r="G12">
        <f t="shared" si="7"/>
        <v>49.27340439062043</v>
      </c>
      <c r="H12">
        <f t="shared" si="1"/>
        <v>40</v>
      </c>
      <c r="I12">
        <f t="shared" si="8"/>
        <v>1.1403122947474016</v>
      </c>
    </row>
    <row r="13" spans="1:9" ht="12.75">
      <c r="A13">
        <f t="shared" si="2"/>
        <v>0.5</v>
      </c>
      <c r="B13" s="3">
        <f ca="1" t="shared" si="0"/>
        <v>39.468888838027695</v>
      </c>
      <c r="C13">
        <f t="shared" si="3"/>
        <v>39.58171546767249</v>
      </c>
      <c r="D13">
        <f t="shared" si="4"/>
        <v>35.9926002644941</v>
      </c>
      <c r="E13">
        <f t="shared" si="5"/>
        <v>43.170830670850876</v>
      </c>
      <c r="F13">
        <f t="shared" si="6"/>
        <v>27.14865569542676</v>
      </c>
      <c r="G13">
        <f t="shared" si="7"/>
        <v>52.014775239918215</v>
      </c>
      <c r="H13">
        <f t="shared" si="1"/>
        <v>42.5</v>
      </c>
      <c r="I13">
        <f t="shared" si="8"/>
        <v>0.012729848357003347</v>
      </c>
    </row>
    <row r="14" spans="1:9" ht="12.75">
      <c r="A14">
        <f t="shared" si="2"/>
        <v>0.6</v>
      </c>
      <c r="B14" s="3">
        <f ca="1" t="shared" si="0"/>
        <v>38.078484261498474</v>
      </c>
      <c r="C14">
        <f t="shared" si="3"/>
        <v>42.374783254184436</v>
      </c>
      <c r="D14">
        <f t="shared" si="4"/>
        <v>38.61048747198893</v>
      </c>
      <c r="E14">
        <f t="shared" si="5"/>
        <v>46.13907903637994</v>
      </c>
      <c r="F14">
        <f t="shared" si="6"/>
        <v>29.89002654472455</v>
      </c>
      <c r="G14">
        <f t="shared" si="7"/>
        <v>54.85953996364432</v>
      </c>
      <c r="H14">
        <f t="shared" si="1"/>
        <v>45</v>
      </c>
      <c r="I14">
        <f t="shared" si="8"/>
        <v>18.45818503455441</v>
      </c>
    </row>
    <row r="15" spans="1:9" ht="12.75">
      <c r="A15">
        <f t="shared" si="2"/>
        <v>0.7</v>
      </c>
      <c r="B15" s="3">
        <f ca="1" t="shared" si="0"/>
        <v>36.05330175367662</v>
      </c>
      <c r="C15">
        <f t="shared" si="3"/>
        <v>45.16785104069639</v>
      </c>
      <c r="D15">
        <f t="shared" si="4"/>
        <v>40.921152662148565</v>
      </c>
      <c r="E15">
        <f t="shared" si="5"/>
        <v>49.41454941924422</v>
      </c>
      <c r="F15">
        <f t="shared" si="6"/>
        <v>32.529272225144794</v>
      </c>
      <c r="G15">
        <f t="shared" si="7"/>
        <v>57.80642985624799</v>
      </c>
      <c r="H15">
        <f t="shared" si="1"/>
        <v>47.5</v>
      </c>
      <c r="I15">
        <f t="shared" si="8"/>
        <v>83.0750087055126</v>
      </c>
    </row>
    <row r="16" spans="1:9" ht="12.75">
      <c r="A16">
        <f t="shared" si="2"/>
        <v>0.7999999999999999</v>
      </c>
      <c r="B16" s="3">
        <f ca="1" t="shared" si="0"/>
        <v>51.48140070878396</v>
      </c>
      <c r="C16">
        <f t="shared" si="3"/>
        <v>47.96091882720833</v>
      </c>
      <c r="D16">
        <f t="shared" si="4"/>
        <v>43.01366493346042</v>
      </c>
      <c r="E16">
        <f t="shared" si="5"/>
        <v>52.908172720956244</v>
      </c>
      <c r="F16">
        <f t="shared" si="6"/>
        <v>35.07004808672875</v>
      </c>
      <c r="G16">
        <f t="shared" si="7"/>
        <v>60.851789567687916</v>
      </c>
      <c r="H16">
        <f t="shared" si="1"/>
        <v>50</v>
      </c>
      <c r="I16">
        <f t="shared" si="8"/>
        <v>12.393792678502267</v>
      </c>
    </row>
    <row r="17" spans="1:9" ht="12.75">
      <c r="A17">
        <f t="shared" si="2"/>
        <v>0.8999999999999999</v>
      </c>
      <c r="B17" s="3">
        <f ca="1" t="shared" si="0"/>
        <v>49.62486353226808</v>
      </c>
      <c r="C17">
        <f t="shared" si="3"/>
        <v>50.753986613720286</v>
      </c>
      <c r="D17">
        <f t="shared" si="4"/>
        <v>44.96671224244807</v>
      </c>
      <c r="E17">
        <f t="shared" si="5"/>
        <v>56.541260984992505</v>
      </c>
      <c r="F17">
        <f t="shared" si="6"/>
        <v>37.517983742500704</v>
      </c>
      <c r="G17">
        <f t="shared" si="7"/>
        <v>63.98998948493987</v>
      </c>
      <c r="H17">
        <f t="shared" si="1"/>
        <v>52.5</v>
      </c>
      <c r="I17">
        <f t="shared" si="8"/>
        <v>1.2749189330681265</v>
      </c>
    </row>
    <row r="18" spans="1:9" ht="13.5" thickBot="1">
      <c r="A18">
        <f t="shared" si="2"/>
        <v>0.9999999999999999</v>
      </c>
      <c r="B18" s="3">
        <f ca="1" t="shared" si="0"/>
        <v>60.02104158850939</v>
      </c>
      <c r="C18">
        <f t="shared" si="3"/>
        <v>53.547054400232234</v>
      </c>
      <c r="D18">
        <f t="shared" si="4"/>
        <v>46.832434694254694</v>
      </c>
      <c r="E18">
        <f t="shared" si="5"/>
        <v>60.261674106209774</v>
      </c>
      <c r="F18">
        <f t="shared" si="6"/>
        <v>39.8801108811256</v>
      </c>
      <c r="G18">
        <f t="shared" si="7"/>
        <v>67.21399791933887</v>
      </c>
      <c r="H18">
        <f t="shared" si="1"/>
        <v>55</v>
      </c>
      <c r="I18" s="16">
        <f t="shared" si="8"/>
        <v>41.912510113976765</v>
      </c>
    </row>
    <row r="19" spans="9:10" ht="12.75">
      <c r="I19">
        <f>SUM(I8:I18)</f>
        <v>249.20941466138007</v>
      </c>
      <c r="J19" s="17" t="s">
        <v>38</v>
      </c>
    </row>
    <row r="20" spans="2:3" ht="12.75">
      <c r="B20" s="1" t="s">
        <v>25</v>
      </c>
      <c r="C20">
        <f>INTERCEPT(B8:B18,A8:A18)</f>
        <v>25.616376535112742</v>
      </c>
    </row>
    <row r="21" spans="2:3" ht="12.75">
      <c r="B21" s="1" t="s">
        <v>39</v>
      </c>
      <c r="C21">
        <f>SLOPE(B8:B18,A8:A18)</f>
        <v>27.930677865119495</v>
      </c>
    </row>
    <row r="22" spans="2:3" ht="12.75">
      <c r="B22" s="1" t="s">
        <v>17</v>
      </c>
      <c r="C22">
        <f>STEYX(B8:B18,A8:A18)^2</f>
        <v>27.68993496237557</v>
      </c>
    </row>
    <row r="23" spans="2:3" ht="12.75">
      <c r="B23" s="1" t="s">
        <v>40</v>
      </c>
      <c r="C23" s="2">
        <f>DEVSQ(A8:A18)</f>
        <v>1.0999999999999999</v>
      </c>
    </row>
    <row r="24" spans="2:3" ht="12.75">
      <c r="B24" s="1" t="s">
        <v>41</v>
      </c>
      <c r="C24" s="2">
        <f>AVERAGE(A8:A18)</f>
        <v>0.5</v>
      </c>
    </row>
    <row r="25" spans="2:3" ht="12.75">
      <c r="B25" s="1" t="s">
        <v>42</v>
      </c>
      <c r="C25" s="2">
        <f>COUNT(A8:A18)</f>
        <v>11</v>
      </c>
    </row>
    <row r="26" spans="2:3" ht="12.75">
      <c r="B26" s="1" t="s">
        <v>43</v>
      </c>
      <c r="C26">
        <f>TINV(0.05,C25-2)</f>
        <v>2.262157158173583</v>
      </c>
    </row>
    <row r="27" spans="2:3" ht="12.75">
      <c r="B27" t="s">
        <v>44</v>
      </c>
      <c r="C27">
        <f>DEVSQ(B8:B18)</f>
        <v>1107.3444572669637</v>
      </c>
    </row>
    <row r="28" spans="2:3" ht="12.75">
      <c r="B28" t="s">
        <v>45</v>
      </c>
      <c r="C28">
        <f>C27-I19</f>
        <v>858.1350426055836</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E32" sqref="E32"/>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Decision Sciences</dc:creator>
  <cp:keywords/>
  <dc:description/>
  <cp:lastModifiedBy>School of Business</cp:lastModifiedBy>
  <dcterms:created xsi:type="dcterms:W3CDTF">2000-03-01T19:16:55Z</dcterms:created>
  <dcterms:modified xsi:type="dcterms:W3CDTF">2010-03-26T02:51:35Z</dcterms:modified>
  <cp:category/>
  <cp:version/>
  <cp:contentType/>
  <cp:contentStatus/>
</cp:coreProperties>
</file>