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n=5" sheetId="1" r:id="rId1"/>
    <sheet name="4.12 a" sheetId="2" r:id="rId2"/>
    <sheet name="4.12 b" sheetId="3" r:id="rId3"/>
    <sheet name="4.12c" sheetId="4" r:id="rId4"/>
    <sheet name="4.16-4.23" sheetId="5" r:id="rId5"/>
    <sheet name="4.38&amp;4.40" sheetId="6" r:id="rId6"/>
    <sheet name="4.42&amp;4.44" sheetId="7" r:id="rId7"/>
    <sheet name="4.46&amp;4.49" sheetId="8" r:id="rId8"/>
  </sheets>
  <definedNames/>
  <calcPr fullCalcOnLoad="1"/>
</workbook>
</file>

<file path=xl/sharedStrings.xml><?xml version="1.0" encoding="utf-8"?>
<sst xmlns="http://schemas.openxmlformats.org/spreadsheetml/2006/main" count="234" uniqueCount="132">
  <si>
    <t>Binomial with n=5</t>
  </si>
  <si>
    <t>Change this probability</t>
  </si>
  <si>
    <t>x</t>
  </si>
  <si>
    <t>P(x)</t>
  </si>
  <si>
    <t>P(success)=</t>
  </si>
  <si>
    <t>P(Failure)=</t>
  </si>
  <si>
    <t>Binomial with n=4</t>
  </si>
  <si>
    <t>Individual</t>
  </si>
  <si>
    <t>Cumulative</t>
  </si>
  <si>
    <t>Probabilities</t>
  </si>
  <si>
    <t>F(x)</t>
  </si>
  <si>
    <t>Note: P(x=2) = F(x=2) - F(x=1)</t>
  </si>
  <si>
    <t>Note: 0.1536 = .9728 - .8192</t>
  </si>
  <si>
    <t>Note: 0.3750 = .6875 - .3125</t>
  </si>
  <si>
    <t>Note: 0.1536 = .1808 - .0272</t>
  </si>
  <si>
    <t>Probabilities below were calculated using Excel</t>
  </si>
  <si>
    <t>These may differ slightly from answers using the tables in the book due to rounding.</t>
  </si>
  <si>
    <t>n=</t>
  </si>
  <si>
    <t>Prob(S)=</t>
  </si>
  <si>
    <t>a</t>
  </si>
  <si>
    <t>P(X&lt;4)</t>
  </si>
  <si>
    <t>b</t>
  </si>
  <si>
    <t>P(X=4)</t>
  </si>
  <si>
    <t>c</t>
  </si>
  <si>
    <t>d</t>
  </si>
  <si>
    <t>P(X&lt;8)</t>
  </si>
  <si>
    <t>e</t>
  </si>
  <si>
    <t>P(X&gt;2)</t>
  </si>
  <si>
    <t>f</t>
  </si>
  <si>
    <t>P(X=8)</t>
  </si>
  <si>
    <t>Mean =</t>
  </si>
  <si>
    <t xml:space="preserve">Variance = </t>
  </si>
  <si>
    <t>Std. Deviation =</t>
  </si>
  <si>
    <t>P(within 2 Std. Dev. Units, 7.5 to 17.5) =</t>
  </si>
  <si>
    <t xml:space="preserve">  The probability of getting something at least this small</t>
  </si>
  <si>
    <t xml:space="preserve">  is not very likely assuming a .5 probability.  Since the </t>
  </si>
  <si>
    <t xml:space="preserve">  observed value is not likely based on the assumption,</t>
  </si>
  <si>
    <t xml:space="preserve">  one questions whether the assumption is true.</t>
  </si>
  <si>
    <t xml:space="preserve">Z value for 140 = </t>
  </si>
  <si>
    <r>
      <t>P(X</t>
    </r>
    <r>
      <rPr>
        <u val="single"/>
        <sz val="12"/>
        <rFont val="Arial"/>
        <family val="2"/>
      </rPr>
      <t>&gt;</t>
    </r>
    <r>
      <rPr>
        <sz val="12"/>
        <rFont val="Arial"/>
        <family val="2"/>
      </rPr>
      <t>140)</t>
    </r>
  </si>
  <si>
    <t xml:space="preserve"> =1-BINOMDIST(139,$C$27,$E$27,TRUE)</t>
  </si>
  <si>
    <t xml:space="preserve">  140 is not a likely result if .2 is the true probability.</t>
  </si>
  <si>
    <t>Remember that Probability of being = any value is ) for continuous variables.</t>
  </si>
  <si>
    <t xml:space="preserve"> =NORMSDIST(-1.62)</t>
  </si>
  <si>
    <t>P(Z&gt;.95)</t>
  </si>
  <si>
    <t xml:space="preserve"> =1-NORMSDIST(0.95)</t>
  </si>
  <si>
    <t xml:space="preserve"> =NORMSDIST(0.98)-NORMSDIST(-1.42)</t>
  </si>
  <si>
    <t xml:space="preserve"> =NORMSDIST(2.84)-NORMSDIST(1.12)</t>
  </si>
  <si>
    <t>4.40</t>
  </si>
  <si>
    <t>Standard Deviation =</t>
  </si>
  <si>
    <t>P(X&lt;40)</t>
  </si>
  <si>
    <t xml:space="preserve"> =NORMDIST(40,50,10,TRUE)</t>
  </si>
  <si>
    <t>P(Z&lt;-1)</t>
  </si>
  <si>
    <t xml:space="preserve"> =NORMSDIST(-1)</t>
  </si>
  <si>
    <t>P(X&lt;65)</t>
  </si>
  <si>
    <t xml:space="preserve"> =NORMDIST(65,50,10,TRUE)</t>
  </si>
  <si>
    <t>P(Z&lt;1.5)</t>
  </si>
  <si>
    <t xml:space="preserve"> =NORMSDIST(1.5)</t>
  </si>
  <si>
    <t>P(X&gt;55)</t>
  </si>
  <si>
    <t xml:space="preserve"> =1-NORMDIST(55,50,10,TRUE)</t>
  </si>
  <si>
    <t>P(Z&gt;.5)</t>
  </si>
  <si>
    <t xml:space="preserve"> =1-NORMSDIST(.5)</t>
  </si>
  <si>
    <t>P(X&gt;35)</t>
  </si>
  <si>
    <t xml:space="preserve"> =1-NORMDIST(35,50,10,TRUE)</t>
  </si>
  <si>
    <t>P(Z&gt;-1.5)</t>
  </si>
  <si>
    <t xml:space="preserve"> =1-NORMSDIST(-1.5)</t>
  </si>
  <si>
    <t>P(40&lt;X&lt;45)</t>
  </si>
  <si>
    <t xml:space="preserve"> =NORMDIST(45,50,10,TRUE)-NORMDIST(40,50,10,TRUE)</t>
  </si>
  <si>
    <t>P(-1&lt;Z&lt;-.5)</t>
  </si>
  <si>
    <t xml:space="preserve"> =NORMSDIST(-0.5)-NORMSDIST(-1)</t>
  </si>
  <si>
    <t>P(38&lt;X&lt;62)</t>
  </si>
  <si>
    <t xml:space="preserve"> =NORMDIST(62,50,10,TRUE)-NORMDIST(38,50,10,TRUE)</t>
  </si>
  <si>
    <t>P(-1.2&lt;Z&lt;1.2)</t>
  </si>
  <si>
    <t xml:space="preserve"> =NORMSDIST(1.2)-NORMSDIST(-1.2)</t>
  </si>
  <si>
    <t>Values below were calculated using Excel</t>
  </si>
  <si>
    <t>4.42</t>
  </si>
  <si>
    <t>Cumulative Probability</t>
  </si>
  <si>
    <t>4.44</t>
  </si>
  <si>
    <t>Mean = 10, Std. Dev. =5</t>
  </si>
  <si>
    <t>4.46</t>
  </si>
  <si>
    <t>P(X&gt;84)</t>
  </si>
  <si>
    <t xml:space="preserve"> =1-NORMDIST(84,72,12,TRUE)</t>
  </si>
  <si>
    <t>P(Z&gt;1)</t>
  </si>
  <si>
    <t xml:space="preserve"> =1-NORMSDIST(1)</t>
  </si>
  <si>
    <t>P(X&lt;62)</t>
  </si>
  <si>
    <t xml:space="preserve"> =NORMDIST(62,72,12,TRUE)</t>
  </si>
  <si>
    <t>P(Z&lt;-.83333)</t>
  </si>
  <si>
    <t xml:space="preserve"> =NORMSDIST((62-72)/12)</t>
  </si>
  <si>
    <t>4.49</t>
  </si>
  <si>
    <r>
      <t>P(X</t>
    </r>
    <r>
      <rPr>
        <b/>
        <u val="single"/>
        <sz val="12"/>
        <rFont val="Arial"/>
        <family val="2"/>
      </rPr>
      <t>&gt;</t>
    </r>
    <r>
      <rPr>
        <b/>
        <sz val="12"/>
        <rFont val="Arial"/>
        <family val="2"/>
      </rPr>
      <t>6)</t>
    </r>
  </si>
  <si>
    <r>
      <t>P(X</t>
    </r>
    <r>
      <rPr>
        <b/>
        <u val="single"/>
        <sz val="12"/>
        <rFont val="Arial"/>
        <family val="2"/>
      </rPr>
      <t>&lt;</t>
    </r>
    <r>
      <rPr>
        <b/>
        <sz val="12"/>
        <rFont val="Arial"/>
        <family val="2"/>
      </rPr>
      <t>2)</t>
    </r>
  </si>
  <si>
    <r>
      <t>P(X</t>
    </r>
    <r>
      <rPr>
        <b/>
        <u val="single"/>
        <sz val="12"/>
        <rFont val="Arial"/>
        <family val="2"/>
      </rPr>
      <t>&gt;</t>
    </r>
    <r>
      <rPr>
        <b/>
        <sz val="12"/>
        <rFont val="Arial"/>
        <family val="2"/>
      </rPr>
      <t>10)</t>
    </r>
  </si>
  <si>
    <r>
      <t>P(X</t>
    </r>
    <r>
      <rPr>
        <b/>
        <u val="single"/>
        <sz val="12"/>
        <rFont val="Arial"/>
        <family val="2"/>
      </rPr>
      <t>&gt;</t>
    </r>
    <r>
      <rPr>
        <b/>
        <sz val="12"/>
        <rFont val="Arial"/>
        <family val="2"/>
      </rPr>
      <t>14)</t>
    </r>
  </si>
  <si>
    <r>
      <t>P(X</t>
    </r>
    <r>
      <rPr>
        <b/>
        <u val="single"/>
        <sz val="12"/>
        <rFont val="Arial"/>
        <family val="2"/>
      </rPr>
      <t>&lt;</t>
    </r>
    <r>
      <rPr>
        <b/>
        <sz val="12"/>
        <rFont val="Arial"/>
        <family val="2"/>
      </rPr>
      <t>7)</t>
    </r>
  </si>
  <si>
    <r>
      <t>P(X</t>
    </r>
    <r>
      <rPr>
        <b/>
        <u val="single"/>
        <sz val="12"/>
        <rFont val="Arial"/>
        <family val="2"/>
      </rPr>
      <t>&gt;</t>
    </r>
    <r>
      <rPr>
        <b/>
        <sz val="12"/>
        <rFont val="Arial"/>
        <family val="2"/>
      </rPr>
      <t>140)</t>
    </r>
  </si>
  <si>
    <r>
      <t>z</t>
    </r>
    <r>
      <rPr>
        <b/>
        <vertAlign val="subscript"/>
        <sz val="12"/>
        <rFont val="Arial"/>
        <family val="2"/>
      </rPr>
      <t xml:space="preserve">.10 </t>
    </r>
    <r>
      <rPr>
        <b/>
        <sz val="12"/>
        <rFont val="Arial"/>
        <family val="2"/>
      </rPr>
      <t>=</t>
    </r>
  </si>
  <si>
    <r>
      <t>x</t>
    </r>
    <r>
      <rPr>
        <b/>
        <vertAlign val="subscript"/>
        <sz val="12"/>
        <rFont val="Arial"/>
        <family val="2"/>
      </rPr>
      <t xml:space="preserve">.10 </t>
    </r>
    <r>
      <rPr>
        <b/>
        <sz val="12"/>
        <rFont val="Arial"/>
        <family val="2"/>
      </rPr>
      <t>=</t>
    </r>
  </si>
  <si>
    <r>
      <t>z</t>
    </r>
    <r>
      <rPr>
        <b/>
        <vertAlign val="subscript"/>
        <sz val="12"/>
        <rFont val="Arial"/>
        <family val="2"/>
      </rPr>
      <t xml:space="preserve">.98 </t>
    </r>
    <r>
      <rPr>
        <b/>
        <sz val="12"/>
        <rFont val="Arial"/>
        <family val="2"/>
      </rPr>
      <t>=</t>
    </r>
  </si>
  <si>
    <r>
      <t>x</t>
    </r>
    <r>
      <rPr>
        <b/>
        <vertAlign val="subscript"/>
        <sz val="12"/>
        <rFont val="Arial"/>
        <family val="2"/>
      </rPr>
      <t xml:space="preserve">.98 </t>
    </r>
    <r>
      <rPr>
        <b/>
        <sz val="12"/>
        <rFont val="Arial"/>
        <family val="2"/>
      </rPr>
      <t>=</t>
    </r>
  </si>
  <si>
    <r>
      <t>z</t>
    </r>
    <r>
      <rPr>
        <b/>
        <vertAlign val="subscript"/>
        <sz val="12"/>
        <rFont val="Arial"/>
        <family val="2"/>
      </rPr>
      <t xml:space="preserve">.99 </t>
    </r>
    <r>
      <rPr>
        <b/>
        <sz val="12"/>
        <rFont val="Arial"/>
        <family val="2"/>
      </rPr>
      <t>=</t>
    </r>
  </si>
  <si>
    <r>
      <t>x</t>
    </r>
    <r>
      <rPr>
        <b/>
        <vertAlign val="subscript"/>
        <sz val="12"/>
        <rFont val="Arial"/>
        <family val="2"/>
      </rPr>
      <t xml:space="preserve">.99 </t>
    </r>
    <r>
      <rPr>
        <b/>
        <sz val="12"/>
        <rFont val="Arial"/>
        <family val="2"/>
      </rPr>
      <t>=</t>
    </r>
  </si>
  <si>
    <r>
      <t>z</t>
    </r>
    <r>
      <rPr>
        <b/>
        <vertAlign val="subscript"/>
        <sz val="12"/>
        <rFont val="Arial"/>
        <family val="2"/>
      </rPr>
      <t xml:space="preserve">.01 </t>
    </r>
    <r>
      <rPr>
        <b/>
        <sz val="12"/>
        <rFont val="Arial"/>
        <family val="2"/>
      </rPr>
      <t>=</t>
    </r>
  </si>
  <si>
    <r>
      <t>x</t>
    </r>
    <r>
      <rPr>
        <b/>
        <vertAlign val="subscript"/>
        <sz val="12"/>
        <rFont val="Arial"/>
        <family val="2"/>
      </rPr>
      <t xml:space="preserve">.01 </t>
    </r>
    <r>
      <rPr>
        <b/>
        <sz val="12"/>
        <rFont val="Arial"/>
        <family val="2"/>
      </rPr>
      <t>=</t>
    </r>
  </si>
  <si>
    <r>
      <t>z</t>
    </r>
    <r>
      <rPr>
        <b/>
        <vertAlign val="subscript"/>
        <sz val="12"/>
        <rFont val="Arial"/>
        <family val="2"/>
      </rPr>
      <t xml:space="preserve">.025 </t>
    </r>
    <r>
      <rPr>
        <b/>
        <sz val="12"/>
        <rFont val="Arial"/>
        <family val="2"/>
      </rPr>
      <t>=</t>
    </r>
  </si>
  <si>
    <r>
      <t>x</t>
    </r>
    <r>
      <rPr>
        <b/>
        <vertAlign val="subscript"/>
        <sz val="12"/>
        <rFont val="Arial"/>
        <family val="2"/>
      </rPr>
      <t xml:space="preserve">.025 </t>
    </r>
    <r>
      <rPr>
        <b/>
        <sz val="12"/>
        <rFont val="Arial"/>
        <family val="2"/>
      </rPr>
      <t>=</t>
    </r>
  </si>
  <si>
    <r>
      <t>z</t>
    </r>
    <r>
      <rPr>
        <b/>
        <vertAlign val="subscript"/>
        <sz val="12"/>
        <rFont val="Arial"/>
        <family val="2"/>
      </rPr>
      <t xml:space="preserve">.975 </t>
    </r>
    <r>
      <rPr>
        <b/>
        <sz val="12"/>
        <rFont val="Arial"/>
        <family val="2"/>
      </rPr>
      <t>=</t>
    </r>
  </si>
  <si>
    <r>
      <t>x</t>
    </r>
    <r>
      <rPr>
        <b/>
        <vertAlign val="subscript"/>
        <sz val="12"/>
        <rFont val="Arial"/>
        <family val="2"/>
      </rPr>
      <t xml:space="preserve">.975 </t>
    </r>
    <r>
      <rPr>
        <b/>
        <sz val="12"/>
        <rFont val="Arial"/>
        <family val="2"/>
      </rPr>
      <t>=</t>
    </r>
  </si>
  <si>
    <r>
      <t>z</t>
    </r>
    <r>
      <rPr>
        <b/>
        <vertAlign val="subscript"/>
        <sz val="12"/>
        <rFont val="Arial"/>
        <family val="2"/>
      </rPr>
      <t xml:space="preserve">.90 </t>
    </r>
    <r>
      <rPr>
        <b/>
        <sz val="12"/>
        <rFont val="Arial"/>
        <family val="2"/>
      </rPr>
      <t>=</t>
    </r>
  </si>
  <si>
    <t>=</t>
  </si>
  <si>
    <t>-</t>
  </si>
  <si>
    <t>z =</t>
  </si>
  <si>
    <t>Observed sample proportion  =</t>
  </si>
  <si>
    <r>
      <t>P(Z</t>
    </r>
    <r>
      <rPr>
        <b/>
        <u val="single"/>
        <sz val="12"/>
        <rFont val="Arial"/>
        <family val="2"/>
      </rPr>
      <t>&lt;</t>
    </r>
    <r>
      <rPr>
        <b/>
        <sz val="12"/>
        <rFont val="Arial"/>
        <family val="2"/>
      </rPr>
      <t>-1.62)</t>
    </r>
  </si>
  <si>
    <r>
      <t>P(-1.42&lt;Z</t>
    </r>
    <r>
      <rPr>
        <b/>
        <u val="single"/>
        <sz val="12"/>
        <rFont val="Arial"/>
        <family val="2"/>
      </rPr>
      <t>&lt;</t>
    </r>
    <r>
      <rPr>
        <b/>
        <sz val="12"/>
        <rFont val="Arial"/>
        <family val="2"/>
      </rPr>
      <t>.98)</t>
    </r>
  </si>
  <si>
    <r>
      <t>P(1.12</t>
    </r>
    <r>
      <rPr>
        <b/>
        <u val="single"/>
        <sz val="12"/>
        <rFont val="Arial"/>
        <family val="2"/>
      </rPr>
      <t>&lt;</t>
    </r>
    <r>
      <rPr>
        <b/>
        <sz val="12"/>
        <rFont val="Arial"/>
        <family val="2"/>
      </rPr>
      <t>Z</t>
    </r>
    <r>
      <rPr>
        <b/>
        <u val="single"/>
        <sz val="12"/>
        <rFont val="Arial"/>
        <family val="2"/>
      </rPr>
      <t>&lt;</t>
    </r>
    <r>
      <rPr>
        <b/>
        <sz val="12"/>
        <rFont val="Arial"/>
        <family val="2"/>
      </rPr>
      <t>2.84)</t>
    </r>
  </si>
  <si>
    <r>
      <t>z</t>
    </r>
    <r>
      <rPr>
        <b/>
        <vertAlign val="subscript"/>
        <sz val="12"/>
        <rFont val="Arial"/>
        <family val="2"/>
      </rPr>
      <t xml:space="preserve">.10 </t>
    </r>
    <r>
      <rPr>
        <b/>
        <sz val="12"/>
        <rFont val="Arial"/>
        <family val="2"/>
      </rPr>
      <t>represents the value of z that has .10 area to the left in the distribution</t>
    </r>
  </si>
  <si>
    <r>
      <t>x</t>
    </r>
    <r>
      <rPr>
        <b/>
        <vertAlign val="subscript"/>
        <sz val="12"/>
        <rFont val="Arial"/>
        <family val="2"/>
      </rPr>
      <t xml:space="preserve">.90 </t>
    </r>
    <r>
      <rPr>
        <b/>
        <sz val="12"/>
        <rFont val="Arial"/>
        <family val="2"/>
      </rPr>
      <t>=</t>
    </r>
  </si>
  <si>
    <r>
      <t xml:space="preserve">Prob(S)= </t>
    </r>
    <r>
      <rPr>
        <b/>
        <sz val="12"/>
        <color indexed="12"/>
        <rFont val="Symbol"/>
        <family val="1"/>
      </rPr>
      <t>p</t>
    </r>
    <r>
      <rPr>
        <b/>
        <sz val="12"/>
        <color indexed="12"/>
        <rFont val="Arial"/>
        <family val="2"/>
      </rPr>
      <t xml:space="preserve"> =</t>
    </r>
  </si>
  <si>
    <t>= F(4) - F(3) =BINOMDIST(4,$C$3,$E$3,FALSE)</t>
  </si>
  <si>
    <t>= F(3) = BINOMDIST(3,$C$3,$E$3,TRUE)</t>
  </si>
  <si>
    <t>= 1 - F(5) =1-BINOMDIST(5,$C$3,$E$3,TRUE)</t>
  </si>
  <si>
    <t>= F(7) =BINOMDIST(7,$C$3,$E$3,TRUE)</t>
  </si>
  <si>
    <t>= 1- F(2) =1-BINOMDIST(2,$C$3,$E$3,TRUE)</t>
  </si>
  <si>
    <t>= F(8) - F(7) =BINOMDIST(8,$C$3,$E$3,FALSE)</t>
  </si>
  <si>
    <t>= F(2) =BINOMDIST(2,$C$11,$E$11,TRUE)</t>
  </si>
  <si>
    <t>= F(4) - F(3) =BINOMDIST(4,$C$11,$E$11,FALSE)</t>
  </si>
  <si>
    <t>= 1- F(9) =1-BINOMDIST(9,$C$11,$E$11,TRUE)</t>
  </si>
  <si>
    <t>= 1- F(13) =1-BINOMDIST(13,$C$17,$E$17,TRUE)</t>
  </si>
  <si>
    <t>= F(7)  =BINOMDIST(7,$C$17,$E$17,TRUE)</t>
  </si>
  <si>
    <r>
      <t xml:space="preserve">P(success)= </t>
    </r>
    <r>
      <rPr>
        <sz val="14"/>
        <rFont val="Symbol"/>
        <family val="1"/>
      </rPr>
      <t>p</t>
    </r>
    <r>
      <rPr>
        <sz val="14"/>
        <rFont val="Arial"/>
        <family val="2"/>
      </rPr>
      <t xml:space="preserve"> =</t>
    </r>
  </si>
  <si>
    <r>
      <t>P(Failure)= 1-</t>
    </r>
    <r>
      <rPr>
        <sz val="14"/>
        <rFont val="Symbol"/>
        <family val="1"/>
      </rPr>
      <t>p</t>
    </r>
    <r>
      <rPr>
        <sz val="14"/>
        <rFont val="Arial"/>
        <family val="2"/>
      </rPr>
      <t xml:space="preserve"> =</t>
    </r>
  </si>
  <si>
    <t xml:space="preserve">= Std. Deviation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</si>
</sst>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14"/>
      <name val="Arial"/>
      <family val="2"/>
    </font>
    <font>
      <sz val="8"/>
      <name val="Arial"/>
      <family val="0"/>
    </font>
    <font>
      <b/>
      <sz val="16"/>
      <color indexed="12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0"/>
    </font>
    <font>
      <b/>
      <sz val="11"/>
      <name val="Arial"/>
      <family val="0"/>
    </font>
    <font>
      <sz val="12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vertAlign val="subscript"/>
      <sz val="12"/>
      <name val="Arial"/>
      <family val="2"/>
    </font>
    <font>
      <b/>
      <sz val="12"/>
      <color indexed="17"/>
      <name val="Arial"/>
      <family val="2"/>
    </font>
    <font>
      <b/>
      <sz val="12"/>
      <color indexed="57"/>
      <name val="Arial"/>
      <family val="2"/>
    </font>
    <font>
      <b/>
      <sz val="12"/>
      <name val="Symbol"/>
      <family val="1"/>
    </font>
    <font>
      <b/>
      <sz val="12"/>
      <color indexed="12"/>
      <name val="Arial"/>
      <family val="2"/>
    </font>
    <font>
      <b/>
      <sz val="12"/>
      <color indexed="12"/>
      <name val="Symbol"/>
      <family val="1"/>
    </font>
    <font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Symbol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10" fillId="0" borderId="0" xfId="0" applyNumberFormat="1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 quotePrefix="1">
      <alignment horizontal="center"/>
    </xf>
    <xf numFmtId="0" fontId="7" fillId="0" borderId="0" xfId="0" applyFont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405"/>
          <c:w val="0.961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'n=5'!$A$3:$A$8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'n=5'!$B$3:$B$8</c:f>
              <c:numCache>
                <c:ptCount val="6"/>
                <c:pt idx="0">
                  <c:v>0.0003199999999999996</c:v>
                </c:pt>
                <c:pt idx="1">
                  <c:v>0.006399999999999993</c:v>
                </c:pt>
                <c:pt idx="2">
                  <c:v>0.051199999999999975</c:v>
                </c:pt>
                <c:pt idx="3">
                  <c:v>0.20479999999999993</c:v>
                </c:pt>
                <c:pt idx="4">
                  <c:v>0.4096000000000001</c:v>
                </c:pt>
                <c:pt idx="5">
                  <c:v>0.3276800000000002</c:v>
                </c:pt>
              </c:numCache>
            </c:numRef>
          </c:val>
        </c:ser>
        <c:gapWidth val="500"/>
        <c:axId val="38004946"/>
        <c:axId val="6500195"/>
      </c:barChart>
      <c:catAx>
        <c:axId val="38004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00195"/>
        <c:crosses val="autoZero"/>
        <c:auto val="0"/>
        <c:lblOffset val="100"/>
        <c:noMultiLvlLbl val="0"/>
      </c:catAx>
      <c:valAx>
        <c:axId val="65001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0049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"/>
          <c:w val="0.94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'4.12 a'!$A$6:$A$10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'4.12 a'!$B$6:$B$10</c:f>
              <c:numCache>
                <c:ptCount val="5"/>
                <c:pt idx="0">
                  <c:v>0.4096000000000002</c:v>
                </c:pt>
                <c:pt idx="1">
                  <c:v>0.40960000000000013</c:v>
                </c:pt>
                <c:pt idx="2">
                  <c:v>0.15360000000000007</c:v>
                </c:pt>
                <c:pt idx="3">
                  <c:v>0.025600000000000008</c:v>
                </c:pt>
                <c:pt idx="4">
                  <c:v>0.0016000000000000007</c:v>
                </c:pt>
              </c:numCache>
            </c:numRef>
          </c:val>
        </c:ser>
        <c:gapWidth val="500"/>
        <c:axId val="58501756"/>
        <c:axId val="56753757"/>
      </c:barChart>
      <c:catAx>
        <c:axId val="58501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753757"/>
        <c:crosses val="autoZero"/>
        <c:auto val="0"/>
        <c:lblOffset val="100"/>
        <c:noMultiLvlLbl val="0"/>
      </c:catAx>
      <c:valAx>
        <c:axId val="567537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5017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81"/>
          <c:w val="0.9487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'4.12 b'!$A$5:$A$9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'4.12 b'!$B$5:$B$9</c:f>
              <c:numCache>
                <c:ptCount val="5"/>
                <c:pt idx="0">
                  <c:v>0.0625</c:v>
                </c:pt>
                <c:pt idx="1">
                  <c:v>0.25</c:v>
                </c:pt>
                <c:pt idx="2">
                  <c:v>0.375</c:v>
                </c:pt>
                <c:pt idx="3">
                  <c:v>0.25</c:v>
                </c:pt>
                <c:pt idx="4">
                  <c:v>0.0625</c:v>
                </c:pt>
              </c:numCache>
            </c:numRef>
          </c:val>
        </c:ser>
        <c:gapWidth val="500"/>
        <c:axId val="41021766"/>
        <c:axId val="33651575"/>
      </c:barChart>
      <c:catAx>
        <c:axId val="41021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651575"/>
        <c:crosses val="autoZero"/>
        <c:auto val="0"/>
        <c:lblOffset val="100"/>
        <c:noMultiLvlLbl val="0"/>
      </c:catAx>
      <c:valAx>
        <c:axId val="336515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0217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"/>
          <c:w val="0.9442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'4.12c'!$A$5:$A$9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'4.12c'!$B$5:$B$9</c:f>
              <c:numCache>
                <c:ptCount val="5"/>
                <c:pt idx="0">
                  <c:v>0.0015999999999999983</c:v>
                </c:pt>
                <c:pt idx="1">
                  <c:v>0.025599999999999984</c:v>
                </c:pt>
                <c:pt idx="2">
                  <c:v>0.15359999999999996</c:v>
                </c:pt>
                <c:pt idx="3">
                  <c:v>0.4096</c:v>
                </c:pt>
                <c:pt idx="4">
                  <c:v>0.4096000000000002</c:v>
                </c:pt>
              </c:numCache>
            </c:numRef>
          </c:val>
        </c:ser>
        <c:gapWidth val="500"/>
        <c:axId val="34428720"/>
        <c:axId val="41423025"/>
      </c:barChart>
      <c:catAx>
        <c:axId val="34428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423025"/>
        <c:crosses val="autoZero"/>
        <c:auto val="0"/>
        <c:lblOffset val="100"/>
        <c:noMultiLvlLbl val="0"/>
      </c:catAx>
      <c:valAx>
        <c:axId val="414230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428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238125</xdr:rowOff>
    </xdr:from>
    <xdr:to>
      <xdr:col>8</xdr:col>
      <xdr:colOff>257175</xdr:colOff>
      <xdr:row>11</xdr:row>
      <xdr:rowOff>57150</xdr:rowOff>
    </xdr:to>
    <xdr:graphicFrame>
      <xdr:nvGraphicFramePr>
        <xdr:cNvPr id="1" name="Chart 2"/>
        <xdr:cNvGraphicFramePr/>
      </xdr:nvGraphicFramePr>
      <xdr:xfrm>
        <a:off x="1466850" y="495300"/>
        <a:ext cx="43624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11</xdr:row>
      <xdr:rowOff>66675</xdr:rowOff>
    </xdr:from>
    <xdr:to>
      <xdr:col>8</xdr:col>
      <xdr:colOff>257175</xdr:colOff>
      <xdr:row>14</xdr:row>
      <xdr:rowOff>38100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76375" y="2438400"/>
          <a:ext cx="43529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Symbol"/>
              <a:ea typeface="Symbol"/>
              <a:cs typeface="Symbol"/>
            </a:rPr>
            <a:t>p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&lt;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.5 : skewed right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p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= .5 : symmetric 
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p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&gt; .5 : skewed left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</xdr:row>
      <xdr:rowOff>28575</xdr:rowOff>
    </xdr:from>
    <xdr:to>
      <xdr:col>7</xdr:col>
      <xdr:colOff>323850</xdr:colOff>
      <xdr:row>5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495550" y="419100"/>
          <a:ext cx="27908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Cumulative Probabilities can be found in Table A on page 881 of the Canavos &amp; Miller text.</a:t>
          </a:r>
        </a:p>
      </xdr:txBody>
    </xdr:sp>
    <xdr:clientData/>
  </xdr:twoCellAnchor>
  <xdr:twoCellAnchor>
    <xdr:from>
      <xdr:col>2</xdr:col>
      <xdr:colOff>971550</xdr:colOff>
      <xdr:row>8</xdr:row>
      <xdr:rowOff>19050</xdr:rowOff>
    </xdr:from>
    <xdr:to>
      <xdr:col>7</xdr:col>
      <xdr:colOff>504825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2314575" y="1781175"/>
        <a:ext cx="3152775" cy="119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57150</xdr:rowOff>
    </xdr:from>
    <xdr:to>
      <xdr:col>7</xdr:col>
      <xdr:colOff>333375</xdr:colOff>
      <xdr:row>4</xdr:row>
      <xdr:rowOff>28575</xdr:rowOff>
    </xdr:to>
    <xdr:sp>
      <xdr:nvSpPr>
        <xdr:cNvPr id="1" name="Text 1"/>
        <xdr:cNvSpPr txBox="1">
          <a:spLocks noChangeArrowheads="1"/>
        </xdr:cNvSpPr>
      </xdr:nvSpPr>
      <xdr:spPr>
        <a:xfrm>
          <a:off x="2419350" y="285750"/>
          <a:ext cx="26955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Cumulative Probabilities can be found in Table A on page 881 of the Canavos &amp; Miller text.</a:t>
          </a:r>
        </a:p>
      </xdr:txBody>
    </xdr:sp>
    <xdr:clientData/>
  </xdr:twoCellAnchor>
  <xdr:twoCellAnchor>
    <xdr:from>
      <xdr:col>2</xdr:col>
      <xdr:colOff>895350</xdr:colOff>
      <xdr:row>7</xdr:row>
      <xdr:rowOff>19050</xdr:rowOff>
    </xdr:from>
    <xdr:to>
      <xdr:col>8</xdr:col>
      <xdr:colOff>85725</xdr:colOff>
      <xdr:row>12</xdr:row>
      <xdr:rowOff>123825</xdr:rowOff>
    </xdr:to>
    <xdr:graphicFrame>
      <xdr:nvGraphicFramePr>
        <xdr:cNvPr id="2" name="Chart 2"/>
        <xdr:cNvGraphicFramePr/>
      </xdr:nvGraphicFramePr>
      <xdr:xfrm>
        <a:off x="2114550" y="1619250"/>
        <a:ext cx="3362325" cy="112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</xdr:row>
      <xdr:rowOff>19050</xdr:rowOff>
    </xdr:from>
    <xdr:to>
      <xdr:col>7</xdr:col>
      <xdr:colOff>361950</xdr:colOff>
      <xdr:row>3</xdr:row>
      <xdr:rowOff>219075</xdr:rowOff>
    </xdr:to>
    <xdr:sp>
      <xdr:nvSpPr>
        <xdr:cNvPr id="1" name="Text 1"/>
        <xdr:cNvSpPr txBox="1">
          <a:spLocks noChangeArrowheads="1"/>
        </xdr:cNvSpPr>
      </xdr:nvSpPr>
      <xdr:spPr>
        <a:xfrm>
          <a:off x="2524125" y="247650"/>
          <a:ext cx="26955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Cumulative Probabilities can be found in Table A on page 881 of the Canavos &amp; Miller text.</a:t>
          </a:r>
        </a:p>
      </xdr:txBody>
    </xdr:sp>
    <xdr:clientData/>
  </xdr:twoCellAnchor>
  <xdr:twoCellAnchor>
    <xdr:from>
      <xdr:col>2</xdr:col>
      <xdr:colOff>942975</xdr:colOff>
      <xdr:row>7</xdr:row>
      <xdr:rowOff>38100</xdr:rowOff>
    </xdr:from>
    <xdr:to>
      <xdr:col>7</xdr:col>
      <xdr:colOff>485775</xdr:colOff>
      <xdr:row>12</xdr:row>
      <xdr:rowOff>142875</xdr:rowOff>
    </xdr:to>
    <xdr:graphicFrame>
      <xdr:nvGraphicFramePr>
        <xdr:cNvPr id="2" name="Chart 2"/>
        <xdr:cNvGraphicFramePr/>
      </xdr:nvGraphicFramePr>
      <xdr:xfrm>
        <a:off x="2238375" y="1638300"/>
        <a:ext cx="3105150" cy="112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9.140625" style="1" customWidth="1"/>
    <col min="2" max="2" width="12.140625" style="1" customWidth="1"/>
    <col min="3" max="3" width="9.140625" style="1" customWidth="1"/>
    <col min="4" max="4" width="12.140625" style="1" customWidth="1"/>
    <col min="5" max="6" width="9.140625" style="1" customWidth="1"/>
    <col min="7" max="7" width="13.57421875" style="1" customWidth="1"/>
    <col min="8" max="16384" width="9.140625" style="1" customWidth="1"/>
  </cols>
  <sheetData>
    <row r="1" spans="2:5" ht="20.25">
      <c r="B1" s="1" t="s">
        <v>0</v>
      </c>
      <c r="E1" s="6" t="s">
        <v>1</v>
      </c>
    </row>
    <row r="2" spans="1:8" ht="20.25">
      <c r="A2" s="2" t="s">
        <v>2</v>
      </c>
      <c r="B2" s="2" t="s">
        <v>3</v>
      </c>
      <c r="D2" s="3" t="s">
        <v>129</v>
      </c>
      <c r="E2" s="5">
        <v>0.8</v>
      </c>
      <c r="G2" s="3" t="s">
        <v>130</v>
      </c>
      <c r="H2" s="4">
        <f>1-E2</f>
        <v>0.19999999999999996</v>
      </c>
    </row>
    <row r="3" spans="1:5" ht="18">
      <c r="A3" s="2">
        <v>0</v>
      </c>
      <c r="B3" s="1">
        <f>H2^5</f>
        <v>0.0003199999999999996</v>
      </c>
      <c r="E3" s="4"/>
    </row>
    <row r="4" spans="1:2" ht="18">
      <c r="A4" s="2">
        <v>1</v>
      </c>
      <c r="B4" s="1">
        <f>5*$E$2^A4*$H$2^(5-A4)</f>
        <v>0.006399999999999993</v>
      </c>
    </row>
    <row r="5" spans="1:2" ht="18">
      <c r="A5" s="2">
        <v>2</v>
      </c>
      <c r="B5" s="1">
        <f>(FACT(5)/(FACT(A5)*FACT(5-A5)))*$E$2^A5*$H$2^(5-A5)</f>
        <v>0.051199999999999975</v>
      </c>
    </row>
    <row r="6" spans="1:2" ht="18">
      <c r="A6" s="2">
        <v>3</v>
      </c>
      <c r="B6" s="1">
        <f>(FACT(5)/(FACT(A6)*FACT(5-A6)))*$E$2^A6*$H$2^(5-A6)</f>
        <v>0.20479999999999993</v>
      </c>
    </row>
    <row r="7" spans="1:2" ht="18">
      <c r="A7" s="2">
        <v>4</v>
      </c>
      <c r="B7" s="1">
        <f>(FACT(5)/(FACT(A7)*FACT(5-A7)))*$E$2^A7*$H$2^(5-A7)</f>
        <v>0.4096000000000001</v>
      </c>
    </row>
    <row r="8" spans="1:2" ht="18">
      <c r="A8" s="2">
        <v>5</v>
      </c>
      <c r="B8" s="1">
        <f>(FACT(5)/(FACT(A8)*FACT(5-A8)))*$E$2^A8*$H$2^(5-A8)</f>
        <v>0.3276800000000002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3"/>
  <sheetViews>
    <sheetView zoomScale="85" zoomScaleNormal="85" workbookViewId="0" topLeftCell="A1">
      <selection activeCell="I5" sqref="I5"/>
    </sheetView>
  </sheetViews>
  <sheetFormatPr defaultColWidth="9.140625" defaultRowHeight="12.75"/>
  <cols>
    <col min="1" max="1" width="5.28125" style="0" customWidth="1"/>
    <col min="2" max="2" width="14.8515625" style="0" customWidth="1"/>
    <col min="3" max="3" width="16.28125" style="0" customWidth="1"/>
    <col min="5" max="5" width="10.57421875" style="0" customWidth="1"/>
  </cols>
  <sheetData>
    <row r="2" spans="1:8" ht="18">
      <c r="A2" s="1" t="s">
        <v>6</v>
      </c>
      <c r="D2" s="3" t="s">
        <v>4</v>
      </c>
      <c r="E2" s="4">
        <v>0.2</v>
      </c>
      <c r="G2" s="3" t="s">
        <v>5</v>
      </c>
      <c r="H2" s="4">
        <f>1-E2</f>
        <v>0.8</v>
      </c>
    </row>
    <row r="3" spans="2:9" ht="18">
      <c r="B3" s="2" t="s">
        <v>7</v>
      </c>
      <c r="C3" s="8" t="s">
        <v>8</v>
      </c>
      <c r="D3" s="3"/>
      <c r="E3" s="4"/>
      <c r="F3" s="1"/>
      <c r="G3" s="3"/>
      <c r="H3" s="4"/>
      <c r="I3" s="1"/>
    </row>
    <row r="4" spans="2:9" ht="18">
      <c r="B4" s="2" t="s">
        <v>9</v>
      </c>
      <c r="C4" s="8" t="s">
        <v>9</v>
      </c>
      <c r="D4" s="3"/>
      <c r="E4" s="4"/>
      <c r="F4" s="1"/>
      <c r="G4" s="3"/>
      <c r="H4" s="4"/>
      <c r="I4" s="1"/>
    </row>
    <row r="5" spans="1:9" ht="18">
      <c r="A5" s="2" t="s">
        <v>2</v>
      </c>
      <c r="B5" s="2" t="s">
        <v>3</v>
      </c>
      <c r="C5" s="8" t="s">
        <v>10</v>
      </c>
      <c r="D5" s="1"/>
      <c r="E5" s="4"/>
      <c r="F5" s="1"/>
      <c r="G5" s="1"/>
      <c r="H5" s="1"/>
      <c r="I5" s="1"/>
    </row>
    <row r="6" spans="1:9" ht="18">
      <c r="A6" s="2">
        <v>0</v>
      </c>
      <c r="B6" s="2">
        <f>(FACT(4)/(FACT(A6)*FACT(4-A6)))*$E$2^A6*$H$2^(4-A6)</f>
        <v>0.4096000000000002</v>
      </c>
      <c r="C6" s="8">
        <f>B6</f>
        <v>0.4096000000000002</v>
      </c>
      <c r="D6" s="1"/>
      <c r="E6" s="1"/>
      <c r="F6" s="1"/>
      <c r="G6" s="1"/>
      <c r="H6" s="1"/>
      <c r="I6" s="1"/>
    </row>
    <row r="7" spans="1:9" ht="18">
      <c r="A7" s="2">
        <v>1</v>
      </c>
      <c r="B7" s="2">
        <f>(FACT(4)/(FACT(A7)*FACT(4-A7)))*$E$2^A7*$H$2^(4-A7)</f>
        <v>0.40960000000000013</v>
      </c>
      <c r="C7" s="8">
        <f>B7+C6</f>
        <v>0.8192000000000004</v>
      </c>
      <c r="D7" s="1" t="s">
        <v>11</v>
      </c>
      <c r="E7" s="1"/>
      <c r="F7" s="1"/>
      <c r="G7" s="1"/>
      <c r="H7" s="1"/>
      <c r="I7" s="1"/>
    </row>
    <row r="8" spans="1:9" ht="18">
      <c r="A8" s="2">
        <v>2</v>
      </c>
      <c r="B8" s="2">
        <f>(FACT(4)/(FACT(A8)*FACT(4-A8)))*$E$2^A8*$H$2^(4-A8)</f>
        <v>0.15360000000000007</v>
      </c>
      <c r="C8" s="8">
        <f>B8+C7</f>
        <v>0.9728000000000004</v>
      </c>
      <c r="D8" s="1" t="s">
        <v>12</v>
      </c>
      <c r="E8" s="1"/>
      <c r="F8" s="1"/>
      <c r="G8" s="1"/>
      <c r="H8" s="1"/>
      <c r="I8" s="1"/>
    </row>
    <row r="9" spans="1:9" ht="18">
      <c r="A9" s="2">
        <v>3</v>
      </c>
      <c r="B9" s="2">
        <f>(FACT(4)/(FACT(A9)*FACT(4-A9)))*$E$2^A9*$H$2^(4-A9)</f>
        <v>0.025600000000000008</v>
      </c>
      <c r="C9" s="8">
        <f>B9+C8</f>
        <v>0.9984000000000004</v>
      </c>
      <c r="D9" s="1"/>
      <c r="E9" s="1"/>
      <c r="F9" s="1"/>
      <c r="G9" s="1"/>
      <c r="H9" s="1"/>
      <c r="I9" s="1"/>
    </row>
    <row r="10" spans="1:9" ht="18.75" thickBot="1">
      <c r="A10" s="2">
        <v>4</v>
      </c>
      <c r="B10" s="9">
        <f>(FACT(4)/(FACT(A10)*FACT(4-A10)))*$E$2^A10*$H$2^(4-A10)</f>
        <v>0.0016000000000000007</v>
      </c>
      <c r="C10" s="8">
        <f>B10+C9</f>
        <v>1.0000000000000004</v>
      </c>
      <c r="D10" s="1"/>
      <c r="E10" s="1"/>
      <c r="F10" s="1"/>
      <c r="G10" s="1"/>
      <c r="H10" s="1"/>
      <c r="I10" s="1"/>
    </row>
    <row r="11" spans="1:3" ht="18">
      <c r="A11" s="2"/>
      <c r="B11" s="2">
        <f>SUM(B6:B10)</f>
        <v>1.0000000000000004</v>
      </c>
      <c r="C11" s="7"/>
    </row>
    <row r="13" ht="18">
      <c r="B13" s="1">
        <f>BINOMDIST(0,4,E2,FALSE)</f>
        <v>0.4096000000000001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E15" sqref="E15"/>
    </sheetView>
  </sheetViews>
  <sheetFormatPr defaultColWidth="9.140625" defaultRowHeight="12.75"/>
  <cols>
    <col min="1" max="1" width="3.7109375" style="0" customWidth="1"/>
    <col min="2" max="2" width="14.57421875" style="0" customWidth="1"/>
    <col min="3" max="3" width="16.8515625" style="0" customWidth="1"/>
  </cols>
  <sheetData>
    <row r="1" spans="1:8" ht="18">
      <c r="A1" s="1" t="s">
        <v>6</v>
      </c>
      <c r="D1" s="3" t="s">
        <v>4</v>
      </c>
      <c r="E1" s="4">
        <v>0.5</v>
      </c>
      <c r="G1" s="3" t="s">
        <v>5</v>
      </c>
      <c r="H1" s="4">
        <f>1-E1</f>
        <v>0.5</v>
      </c>
    </row>
    <row r="2" spans="2:8" ht="18">
      <c r="B2" s="2" t="s">
        <v>7</v>
      </c>
      <c r="C2" s="8" t="s">
        <v>8</v>
      </c>
      <c r="D2" s="3"/>
      <c r="E2" s="4"/>
      <c r="F2" s="1"/>
      <c r="G2" s="3"/>
      <c r="H2" s="4"/>
    </row>
    <row r="3" spans="2:8" ht="18">
      <c r="B3" s="2" t="s">
        <v>9</v>
      </c>
      <c r="C3" s="8" t="s">
        <v>9</v>
      </c>
      <c r="D3" s="3"/>
      <c r="E3" s="4"/>
      <c r="F3" s="1"/>
      <c r="G3" s="3"/>
      <c r="H3" s="4"/>
    </row>
    <row r="4" spans="1:8" ht="18">
      <c r="A4" s="2" t="s">
        <v>2</v>
      </c>
      <c r="B4" s="2" t="s">
        <v>3</v>
      </c>
      <c r="C4" s="8" t="s">
        <v>10</v>
      </c>
      <c r="D4" s="1"/>
      <c r="E4" s="4"/>
      <c r="F4" s="1"/>
      <c r="G4" s="1"/>
      <c r="H4" s="1"/>
    </row>
    <row r="5" spans="1:8" ht="18">
      <c r="A5" s="2">
        <v>0</v>
      </c>
      <c r="B5" s="2">
        <f>(FACT(4)/(FACT(A5)*FACT(4-A5)))*$E$1^A5*$H$1^(4-A5)</f>
        <v>0.0625</v>
      </c>
      <c r="C5" s="8">
        <f>B5</f>
        <v>0.0625</v>
      </c>
      <c r="D5" s="1"/>
      <c r="E5" s="1"/>
      <c r="F5" s="1"/>
      <c r="G5" s="1"/>
      <c r="H5" s="1"/>
    </row>
    <row r="6" spans="1:8" ht="18">
      <c r="A6" s="2">
        <v>1</v>
      </c>
      <c r="B6" s="2">
        <f>(FACT(4)/(FACT(A6)*FACT(4-A6)))*$E$1^A6*$H$1^(4-A6)</f>
        <v>0.25</v>
      </c>
      <c r="C6" s="8">
        <f>B6+C5</f>
        <v>0.3125</v>
      </c>
      <c r="D6" s="1" t="s">
        <v>11</v>
      </c>
      <c r="E6" s="1"/>
      <c r="F6" s="1"/>
      <c r="G6" s="1"/>
      <c r="H6" s="1"/>
    </row>
    <row r="7" spans="1:8" ht="18">
      <c r="A7" s="2">
        <v>2</v>
      </c>
      <c r="B7" s="2">
        <f>(FACT(4)/(FACT(A7)*FACT(4-A7)))*$E$1^A7*$H$1^(4-A7)</f>
        <v>0.375</v>
      </c>
      <c r="C7" s="8">
        <f>B7+C6</f>
        <v>0.6875</v>
      </c>
      <c r="D7" s="1" t="s">
        <v>13</v>
      </c>
      <c r="E7" s="1"/>
      <c r="F7" s="1"/>
      <c r="G7" s="1"/>
      <c r="H7" s="1"/>
    </row>
    <row r="8" spans="1:8" ht="18">
      <c r="A8" s="2">
        <v>3</v>
      </c>
      <c r="B8" s="2">
        <f>(FACT(4)/(FACT(A8)*FACT(4-A8)))*$E$1^A8*$H$1^(4-A8)</f>
        <v>0.25</v>
      </c>
      <c r="C8" s="8">
        <f>B8+C7</f>
        <v>0.9375</v>
      </c>
      <c r="D8" s="1"/>
      <c r="E8" s="1"/>
      <c r="F8" s="1"/>
      <c r="G8" s="1"/>
      <c r="H8" s="1"/>
    </row>
    <row r="9" spans="1:8" ht="18.75" thickBot="1">
      <c r="A9" s="2">
        <v>4</v>
      </c>
      <c r="B9" s="9">
        <f>(FACT(4)/(FACT(A9)*FACT(4-A9)))*$E$1^A9*$H$1^(4-A9)</f>
        <v>0.0625</v>
      </c>
      <c r="C9" s="8">
        <f>B9+C8</f>
        <v>1</v>
      </c>
      <c r="D9" s="1"/>
      <c r="E9" s="1"/>
      <c r="F9" s="1"/>
      <c r="G9" s="1"/>
      <c r="H9" s="1"/>
    </row>
    <row r="10" spans="1:3" ht="18">
      <c r="A10" s="2"/>
      <c r="B10" s="2">
        <f>SUM(B5:B9)</f>
        <v>1</v>
      </c>
      <c r="C10" s="7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I7" sqref="I7"/>
    </sheetView>
  </sheetViews>
  <sheetFormatPr defaultColWidth="9.140625" defaultRowHeight="12.75"/>
  <cols>
    <col min="1" max="1" width="5.00390625" style="0" customWidth="1"/>
    <col min="2" max="2" width="14.421875" style="0" customWidth="1"/>
    <col min="3" max="3" width="16.8515625" style="0" customWidth="1"/>
  </cols>
  <sheetData>
    <row r="1" spans="2:8" ht="18">
      <c r="B1" s="1" t="s">
        <v>6</v>
      </c>
      <c r="D1" s="3" t="s">
        <v>4</v>
      </c>
      <c r="E1" s="4">
        <v>0.8</v>
      </c>
      <c r="G1" s="3" t="s">
        <v>5</v>
      </c>
      <c r="H1" s="4">
        <f>1-E1</f>
        <v>0.19999999999999996</v>
      </c>
    </row>
    <row r="2" spans="2:8" ht="18">
      <c r="B2" s="2" t="s">
        <v>7</v>
      </c>
      <c r="C2" s="8" t="s">
        <v>8</v>
      </c>
      <c r="D2" s="3"/>
      <c r="E2" s="4"/>
      <c r="F2" s="1"/>
      <c r="G2" s="3"/>
      <c r="H2" s="4"/>
    </row>
    <row r="3" spans="2:8" ht="18">
      <c r="B3" s="2" t="s">
        <v>9</v>
      </c>
      <c r="C3" s="8" t="s">
        <v>9</v>
      </c>
      <c r="D3" s="3"/>
      <c r="E3" s="4"/>
      <c r="F3" s="1"/>
      <c r="G3" s="3"/>
      <c r="H3" s="4"/>
    </row>
    <row r="4" spans="1:8" ht="18">
      <c r="A4" s="2" t="s">
        <v>2</v>
      </c>
      <c r="B4" s="2" t="s">
        <v>3</v>
      </c>
      <c r="C4" s="8" t="s">
        <v>10</v>
      </c>
      <c r="D4" s="1"/>
      <c r="E4" s="4"/>
      <c r="F4" s="1"/>
      <c r="G4" s="1"/>
      <c r="H4" s="1"/>
    </row>
    <row r="5" spans="1:8" ht="18">
      <c r="A5" s="2">
        <v>0</v>
      </c>
      <c r="B5" s="2">
        <f>(FACT(4)/(FACT(A5)*FACT(4-A5)))*$E$1^A5*$H$1^(4-A5)</f>
        <v>0.0015999999999999983</v>
      </c>
      <c r="C5" s="8">
        <f>B5</f>
        <v>0.0015999999999999983</v>
      </c>
      <c r="D5" s="1"/>
      <c r="E5" s="1"/>
      <c r="F5" s="1"/>
      <c r="G5" s="1"/>
      <c r="H5" s="1"/>
    </row>
    <row r="6" spans="1:8" ht="18">
      <c r="A6" s="2">
        <v>1</v>
      </c>
      <c r="B6" s="2">
        <f>(FACT(4)/(FACT(A6)*FACT(4-A6)))*$E$1^A6*$H$1^(4-A6)</f>
        <v>0.025599999999999984</v>
      </c>
      <c r="C6" s="8">
        <f>B6+C5</f>
        <v>0.02719999999999998</v>
      </c>
      <c r="D6" s="1" t="s">
        <v>11</v>
      </c>
      <c r="E6" s="1"/>
      <c r="F6" s="1"/>
      <c r="G6" s="1"/>
      <c r="H6" s="1"/>
    </row>
    <row r="7" spans="1:8" ht="18">
      <c r="A7" s="2">
        <v>2</v>
      </c>
      <c r="B7" s="2">
        <f>(FACT(4)/(FACT(A7)*FACT(4-A7)))*$E$1^A7*$H$1^(4-A7)</f>
        <v>0.15359999999999996</v>
      </c>
      <c r="C7" s="8">
        <f>B7+C6</f>
        <v>0.18079999999999993</v>
      </c>
      <c r="D7" s="1" t="s">
        <v>14</v>
      </c>
      <c r="E7" s="1"/>
      <c r="F7" s="1"/>
      <c r="G7" s="1"/>
      <c r="H7" s="1"/>
    </row>
    <row r="8" spans="1:8" ht="18">
      <c r="A8" s="2">
        <v>3</v>
      </c>
      <c r="B8" s="2">
        <f>(FACT(4)/(FACT(A8)*FACT(4-A8)))*$E$1^A8*$H$1^(4-A8)</f>
        <v>0.4096</v>
      </c>
      <c r="C8" s="8">
        <f>B8+C7</f>
        <v>0.5903999999999999</v>
      </c>
      <c r="D8" s="1"/>
      <c r="E8" s="1"/>
      <c r="F8" s="1"/>
      <c r="G8" s="1"/>
      <c r="H8" s="1"/>
    </row>
    <row r="9" spans="1:8" ht="18.75" thickBot="1">
      <c r="A9" s="2">
        <v>4</v>
      </c>
      <c r="B9" s="9">
        <f>(FACT(4)/(FACT(A9)*FACT(4-A9)))*$E$1^A9*$H$1^(4-A9)</f>
        <v>0.4096000000000002</v>
      </c>
      <c r="C9" s="8">
        <f>B9+C8</f>
        <v>1</v>
      </c>
      <c r="D9" s="1"/>
      <c r="E9" s="1"/>
      <c r="F9" s="1"/>
      <c r="G9" s="1"/>
      <c r="H9" s="1"/>
    </row>
    <row r="10" spans="1:3" ht="18">
      <c r="A10" s="2"/>
      <c r="B10" s="2">
        <f>SUM(B5:B9)</f>
        <v>1</v>
      </c>
      <c r="C10" s="7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K30" sqref="K30"/>
    </sheetView>
  </sheetViews>
  <sheetFormatPr defaultColWidth="9.140625" defaultRowHeight="12.75"/>
  <cols>
    <col min="1" max="1" width="6.28125" style="10" customWidth="1"/>
    <col min="2" max="2" width="9.28125" style="10" customWidth="1"/>
    <col min="3" max="3" width="10.28125" style="10" customWidth="1"/>
    <col min="4" max="4" width="14.8515625" style="10" customWidth="1"/>
    <col min="5" max="5" width="6.57421875" style="10" customWidth="1"/>
    <col min="6" max="6" width="7.00390625" style="10" customWidth="1"/>
    <col min="7" max="7" width="9.140625" style="10" customWidth="1"/>
    <col min="8" max="8" width="2.57421875" style="10" customWidth="1"/>
    <col min="9" max="9" width="8.7109375" style="10" customWidth="1"/>
    <col min="10" max="10" width="1.7109375" style="10" customWidth="1"/>
    <col min="11" max="11" width="8.28125" style="10" customWidth="1"/>
    <col min="12" max="12" width="9.28125" style="10" customWidth="1"/>
    <col min="13" max="13" width="2.00390625" style="10" customWidth="1"/>
    <col min="14" max="14" width="9.28125" style="10" customWidth="1"/>
    <col min="15" max="16384" width="9.140625" style="10" customWidth="1"/>
  </cols>
  <sheetData>
    <row r="1" ht="15">
      <c r="A1" s="10" t="s">
        <v>15</v>
      </c>
    </row>
    <row r="2" ht="15">
      <c r="A2" s="11" t="s">
        <v>16</v>
      </c>
    </row>
    <row r="3" spans="1:5" ht="15.75">
      <c r="A3" s="14">
        <v>4.16</v>
      </c>
      <c r="B3" s="28" t="s">
        <v>17</v>
      </c>
      <c r="C3" s="29">
        <v>10</v>
      </c>
      <c r="D3" s="28" t="s">
        <v>117</v>
      </c>
      <c r="E3" s="29">
        <v>0.6</v>
      </c>
    </row>
    <row r="4" spans="1:4" ht="15.75">
      <c r="A4" s="30" t="s">
        <v>19</v>
      </c>
      <c r="B4" s="14" t="s">
        <v>20</v>
      </c>
      <c r="C4" s="14">
        <f>BINOMDIST(3,$C$3,$E$3,TRUE)</f>
        <v>0.05476188160000003</v>
      </c>
      <c r="D4" s="15" t="s">
        <v>119</v>
      </c>
    </row>
    <row r="5" spans="1:14" ht="15.75">
      <c r="A5" s="30" t="s">
        <v>21</v>
      </c>
      <c r="B5" s="14" t="s">
        <v>22</v>
      </c>
      <c r="C5" s="14">
        <f>BINOMDIST(4,$C$3,$E$3,FALSE)</f>
        <v>0.11147673600000003</v>
      </c>
      <c r="D5" s="15" t="s">
        <v>118</v>
      </c>
      <c r="L5" s="30">
        <f>BINOMDIST(4,$C$3,$E$3,TRUE)</f>
        <v>0.16623861760000005</v>
      </c>
      <c r="M5" s="16" t="s">
        <v>109</v>
      </c>
      <c r="N5" s="30">
        <f>BINOMDIST(3,$C$3,$E$3,TRUE)</f>
        <v>0.05476188160000003</v>
      </c>
    </row>
    <row r="6" spans="1:14" ht="15.75">
      <c r="A6" s="30" t="s">
        <v>23</v>
      </c>
      <c r="B6" s="14" t="s">
        <v>89</v>
      </c>
      <c r="C6" s="14">
        <f>1-BINOMDIST(5,$C$3,$E$3,TRUE)</f>
        <v>0.6331032575999997</v>
      </c>
      <c r="D6" s="15" t="s">
        <v>120</v>
      </c>
      <c r="L6" s="30">
        <v>1</v>
      </c>
      <c r="M6" s="16" t="s">
        <v>109</v>
      </c>
      <c r="N6" s="30">
        <f>BINOMDIST(5,$C$3,$E$3,TRUE)</f>
        <v>0.36689674240000025</v>
      </c>
    </row>
    <row r="7" spans="1:14" ht="15.75">
      <c r="A7" s="30" t="s">
        <v>24</v>
      </c>
      <c r="B7" s="14" t="s">
        <v>25</v>
      </c>
      <c r="C7" s="14">
        <f>BINOMDIST(7,$C$3,$E$3,TRUE)</f>
        <v>0.8327102464000001</v>
      </c>
      <c r="D7" s="15" t="s">
        <v>121</v>
      </c>
      <c r="L7" s="30"/>
      <c r="M7" s="16"/>
      <c r="N7" s="30"/>
    </row>
    <row r="8" spans="1:14" ht="15.75">
      <c r="A8" s="30" t="s">
        <v>26</v>
      </c>
      <c r="B8" s="14" t="s">
        <v>27</v>
      </c>
      <c r="C8" s="14">
        <f>1-BINOMDIST(2,$C$3,$E$3,TRUE)</f>
        <v>0.9877054464</v>
      </c>
      <c r="D8" s="15" t="s">
        <v>122</v>
      </c>
      <c r="L8" s="30">
        <v>1</v>
      </c>
      <c r="M8" s="16" t="s">
        <v>109</v>
      </c>
      <c r="N8" s="30">
        <f>BINOMDIST(2,$C$3,$E$3,TRUE)</f>
        <v>0.012294553600000006</v>
      </c>
    </row>
    <row r="9" spans="1:14" ht="15.75">
      <c r="A9" s="30" t="s">
        <v>28</v>
      </c>
      <c r="B9" s="14" t="s">
        <v>29</v>
      </c>
      <c r="C9" s="14">
        <f>BINOMDIST(8,$C$3,$E$3,FALSE)</f>
        <v>0.12093235199999998</v>
      </c>
      <c r="D9" s="15" t="s">
        <v>123</v>
      </c>
      <c r="L9" s="30">
        <f>BINOMDIST(8,$C$3,$E$3,TRUE)</f>
        <v>0.9536425984000001</v>
      </c>
      <c r="M9" s="16" t="s">
        <v>109</v>
      </c>
      <c r="N9" s="30">
        <f>BINOMDIST(7,$C$3,$E$3,TRUE)</f>
        <v>0.8327102464000001</v>
      </c>
    </row>
    <row r="11" spans="1:5" ht="15.75">
      <c r="A11" s="14">
        <v>4.19</v>
      </c>
      <c r="B11" s="28" t="s">
        <v>17</v>
      </c>
      <c r="C11" s="29">
        <v>25</v>
      </c>
      <c r="D11" s="28" t="s">
        <v>117</v>
      </c>
      <c r="E11" s="29">
        <v>0.3</v>
      </c>
    </row>
    <row r="12" spans="1:9" ht="15.75">
      <c r="A12" s="10" t="s">
        <v>19</v>
      </c>
      <c r="B12" s="14" t="s">
        <v>90</v>
      </c>
      <c r="C12" s="14">
        <f>BINOMDIST(2,$C$11,$E$11,TRUE)</f>
        <v>0.00896052787914247</v>
      </c>
      <c r="D12" s="15" t="s">
        <v>124</v>
      </c>
      <c r="E12" s="14"/>
      <c r="F12" s="14"/>
      <c r="G12" s="14"/>
      <c r="H12" s="14"/>
      <c r="I12" s="14"/>
    </row>
    <row r="13" spans="1:14" ht="15.75">
      <c r="A13" s="10" t="s">
        <v>21</v>
      </c>
      <c r="B13" s="14" t="s">
        <v>22</v>
      </c>
      <c r="C13" s="14">
        <f>BINOMDIST(4,$C$11,$E$11,FALSE)</f>
        <v>0.0572314019632936</v>
      </c>
      <c r="D13" s="15" t="s">
        <v>125</v>
      </c>
      <c r="E13" s="14"/>
      <c r="F13" s="14"/>
      <c r="G13" s="14"/>
      <c r="H13" s="14"/>
      <c r="I13" s="14"/>
      <c r="L13" s="30">
        <f>BINOMDIST(4,$C$11,$E$11,TRUE)</f>
        <v>0.09047191855413637</v>
      </c>
      <c r="M13" s="16" t="s">
        <v>109</v>
      </c>
      <c r="N13" s="30">
        <f>BINOMDIST(3,$C$11,$E$11,TRUE)</f>
        <v>0.033240516590842775</v>
      </c>
    </row>
    <row r="14" spans="1:14" ht="15.75">
      <c r="A14" s="10" t="s">
        <v>23</v>
      </c>
      <c r="B14" s="14" t="s">
        <v>91</v>
      </c>
      <c r="C14" s="14">
        <f>1-BINOMDIST(9,$C$11,$E$11,TRUE)</f>
        <v>0.18943602350494748</v>
      </c>
      <c r="D14" s="15" t="s">
        <v>126</v>
      </c>
      <c r="E14" s="14"/>
      <c r="F14" s="14"/>
      <c r="G14" s="14"/>
      <c r="H14" s="14"/>
      <c r="I14" s="14"/>
      <c r="L14" s="30">
        <v>1</v>
      </c>
      <c r="M14" s="16" t="s">
        <v>109</v>
      </c>
      <c r="N14" s="30">
        <f>BINOMDIST(9,$C$11,$E$11,TRUE)</f>
        <v>0.8105639764950525</v>
      </c>
    </row>
    <row r="15" spans="1:11" ht="15.75">
      <c r="A15" s="10" t="s">
        <v>24</v>
      </c>
      <c r="B15" s="17" t="s">
        <v>30</v>
      </c>
      <c r="C15" s="18">
        <f>C11*E11</f>
        <v>7.5</v>
      </c>
      <c r="D15" s="14"/>
      <c r="E15" s="17" t="s">
        <v>31</v>
      </c>
      <c r="F15" s="18">
        <f>C11*E11*(1-E11)</f>
        <v>5.25</v>
      </c>
      <c r="I15" s="14"/>
      <c r="J15" s="17" t="s">
        <v>32</v>
      </c>
      <c r="K15" s="18">
        <f>SQRT(F15)</f>
        <v>2.29128784747792</v>
      </c>
    </row>
    <row r="16" ht="15">
      <c r="D16" s="12"/>
    </row>
    <row r="17" spans="1:9" ht="15.75">
      <c r="A17" s="14">
        <v>4.21</v>
      </c>
      <c r="B17" s="28" t="s">
        <v>17</v>
      </c>
      <c r="C17" s="29">
        <v>25</v>
      </c>
      <c r="D17" s="28" t="s">
        <v>117</v>
      </c>
      <c r="E17" s="29">
        <v>0.5</v>
      </c>
      <c r="F17" s="14"/>
      <c r="G17" s="14"/>
      <c r="H17" s="14"/>
      <c r="I17" s="14"/>
    </row>
    <row r="18" spans="1:14" ht="15.75">
      <c r="A18" s="10" t="s">
        <v>19</v>
      </c>
      <c r="B18" s="14" t="s">
        <v>92</v>
      </c>
      <c r="C18" s="14">
        <f>1-BINOMDIST(13,$C$17,$E$17,TRUE)</f>
        <v>0.3450189828872675</v>
      </c>
      <c r="D18" s="15" t="s">
        <v>127</v>
      </c>
      <c r="E18" s="14"/>
      <c r="F18" s="14"/>
      <c r="G18" s="14"/>
      <c r="H18" s="14"/>
      <c r="I18" s="14"/>
      <c r="L18" s="30">
        <v>1</v>
      </c>
      <c r="M18" s="16" t="s">
        <v>109</v>
      </c>
      <c r="N18" s="30">
        <f>BINOMDIST(13,$C$17,$E$17,TRUE)</f>
        <v>0.6549810171127325</v>
      </c>
    </row>
    <row r="19" spans="1:11" ht="15.75">
      <c r="A19" s="10" t="s">
        <v>21</v>
      </c>
      <c r="B19" s="17" t="s">
        <v>30</v>
      </c>
      <c r="C19" s="18">
        <f>C17*E17</f>
        <v>12.5</v>
      </c>
      <c r="D19" s="14"/>
      <c r="E19" s="17" t="s">
        <v>31</v>
      </c>
      <c r="F19" s="18">
        <f>C17*E17*(1-E17)</f>
        <v>6.25</v>
      </c>
      <c r="G19" s="14"/>
      <c r="J19" s="17" t="s">
        <v>32</v>
      </c>
      <c r="K19" s="18">
        <f>SQRT(F19)</f>
        <v>2.5</v>
      </c>
    </row>
    <row r="20" spans="2:13" ht="15.75">
      <c r="B20" s="17"/>
      <c r="C20" s="18"/>
      <c r="D20" s="14"/>
      <c r="E20" s="17"/>
      <c r="F20" s="17" t="s">
        <v>33</v>
      </c>
      <c r="G20" s="14">
        <f>BINOMDIST(17,C17,E17,TRUE)-BINOMDIST(7,C17,E17,TRUE)</f>
        <v>0.9567147493362432</v>
      </c>
      <c r="H20" s="15" t="s">
        <v>108</v>
      </c>
      <c r="I20" s="14">
        <f>BINOMDIST(17,C17,E17,TRUE)</f>
        <v>0.9783573746681219</v>
      </c>
      <c r="J20" s="15" t="s">
        <v>109</v>
      </c>
      <c r="K20" s="14">
        <f>BINOMDIST(7,C17,E17,TRUE)</f>
        <v>0.021642625331878676</v>
      </c>
      <c r="L20" s="14"/>
      <c r="M20" s="14"/>
    </row>
    <row r="21" spans="1:9" ht="15.75">
      <c r="A21" s="10" t="s">
        <v>23</v>
      </c>
      <c r="B21" s="14" t="s">
        <v>93</v>
      </c>
      <c r="C21" s="14">
        <f>BINOMDIST(7,$C$17,$E$17,TRUE)</f>
        <v>0.021642625331878676</v>
      </c>
      <c r="D21" s="15" t="s">
        <v>128</v>
      </c>
      <c r="E21" s="14"/>
      <c r="F21" s="14"/>
      <c r="G21" s="14"/>
      <c r="H21" s="14"/>
      <c r="I21" s="14"/>
    </row>
    <row r="22" spans="2:9" ht="15.75">
      <c r="B22" s="14"/>
      <c r="C22" s="14" t="s">
        <v>34</v>
      </c>
      <c r="D22" s="14"/>
      <c r="E22" s="14"/>
      <c r="F22" s="14"/>
      <c r="G22" s="14"/>
      <c r="H22" s="14"/>
      <c r="I22" s="14"/>
    </row>
    <row r="23" spans="1:9" ht="15.75">
      <c r="A23" s="26" t="s">
        <v>110</v>
      </c>
      <c r="B23" s="27">
        <f>(7-C19)/K19</f>
        <v>-2.2</v>
      </c>
      <c r="C23" s="14" t="s">
        <v>35</v>
      </c>
      <c r="D23" s="14"/>
      <c r="E23" s="14"/>
      <c r="F23" s="14"/>
      <c r="G23" s="14"/>
      <c r="H23" s="14"/>
      <c r="I23" s="14"/>
    </row>
    <row r="24" spans="2:9" ht="15.75">
      <c r="B24" s="14"/>
      <c r="C24" s="14" t="s">
        <v>36</v>
      </c>
      <c r="D24" s="14"/>
      <c r="E24" s="14"/>
      <c r="F24" s="14"/>
      <c r="G24" s="14"/>
      <c r="H24" s="14"/>
      <c r="I24" s="14"/>
    </row>
    <row r="25" spans="2:9" ht="15.75">
      <c r="B25" s="14"/>
      <c r="C25" s="14" t="s">
        <v>37</v>
      </c>
      <c r="D25" s="14"/>
      <c r="E25" s="14"/>
      <c r="F25" s="14"/>
      <c r="G25" s="14"/>
      <c r="H25" s="14"/>
      <c r="I25" s="14"/>
    </row>
    <row r="27" spans="1:9" ht="15.75">
      <c r="A27" s="14">
        <v>4.23</v>
      </c>
      <c r="B27" s="28" t="s">
        <v>17</v>
      </c>
      <c r="C27" s="29">
        <v>500</v>
      </c>
      <c r="D27" s="28" t="s">
        <v>117</v>
      </c>
      <c r="E27" s="29">
        <v>0.2</v>
      </c>
      <c r="F27" s="14"/>
      <c r="G27" s="14"/>
      <c r="H27" s="14"/>
      <c r="I27" s="14"/>
    </row>
    <row r="28" spans="1:11" ht="15.75">
      <c r="A28" s="14" t="s">
        <v>19</v>
      </c>
      <c r="B28" s="17" t="s">
        <v>30</v>
      </c>
      <c r="C28" s="18">
        <f>C27*E27</f>
        <v>100</v>
      </c>
      <c r="D28" s="14"/>
      <c r="E28" s="17" t="s">
        <v>31</v>
      </c>
      <c r="F28" s="18">
        <f>C27*E27*(1-E27)</f>
        <v>80</v>
      </c>
      <c r="G28" s="14"/>
      <c r="J28" s="17" t="s">
        <v>32</v>
      </c>
      <c r="K28" s="18">
        <f>SQRT(F28)</f>
        <v>8.94427190999916</v>
      </c>
    </row>
    <row r="29" spans="1:9" ht="15.75">
      <c r="A29" s="14" t="s">
        <v>21</v>
      </c>
      <c r="B29" s="14"/>
      <c r="C29" s="17" t="s">
        <v>38</v>
      </c>
      <c r="D29" s="18">
        <f>(140-C28)/K28</f>
        <v>4.47213595499958</v>
      </c>
      <c r="E29" s="14"/>
      <c r="F29" s="14"/>
      <c r="G29" s="14"/>
      <c r="H29" s="14"/>
      <c r="I29" s="14"/>
    </row>
    <row r="30" spans="1:9" ht="15.75">
      <c r="A30" s="14"/>
      <c r="B30" s="17" t="s">
        <v>94</v>
      </c>
      <c r="C30" s="14">
        <f>1-BINOMDIST(139,$C$27,$E$27,TRUE)</f>
        <v>1.1053866612598107E-05</v>
      </c>
      <c r="D30" s="14" t="s">
        <v>40</v>
      </c>
      <c r="E30" s="14"/>
      <c r="F30" s="14"/>
      <c r="G30" s="14"/>
      <c r="H30" s="14"/>
      <c r="I30" s="14"/>
    </row>
    <row r="31" spans="1:9" ht="15.75">
      <c r="A31" s="14"/>
      <c r="B31" s="14"/>
      <c r="C31" s="14" t="s">
        <v>41</v>
      </c>
      <c r="D31" s="14"/>
      <c r="E31" s="14"/>
      <c r="F31" s="14"/>
      <c r="G31" s="14"/>
      <c r="H31" s="14"/>
      <c r="I31" s="14"/>
    </row>
    <row r="32" spans="4:6" ht="15.75">
      <c r="D32" s="24" t="s">
        <v>111</v>
      </c>
      <c r="E32" s="25">
        <f>140/C27</f>
        <v>0.28</v>
      </c>
      <c r="F32" s="1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G9" sqref="G9"/>
    </sheetView>
  </sheetViews>
  <sheetFormatPr defaultColWidth="9.140625" defaultRowHeight="12.75"/>
  <cols>
    <col min="1" max="1" width="6.28125" style="10" customWidth="1"/>
    <col min="2" max="2" width="23.57421875" style="10" customWidth="1"/>
    <col min="3" max="3" width="9.140625" style="10" customWidth="1"/>
    <col min="4" max="4" width="10.57421875" style="10" customWidth="1"/>
    <col min="5" max="5" width="6.57421875" style="10" customWidth="1"/>
    <col min="6" max="6" width="27.00390625" style="10" customWidth="1"/>
    <col min="7" max="7" width="9.7109375" style="10" customWidth="1"/>
    <col min="8" max="8" width="2.28125" style="10" customWidth="1"/>
    <col min="9" max="9" width="9.7109375" style="10" customWidth="1"/>
    <col min="10" max="16384" width="9.140625" style="10" customWidth="1"/>
  </cols>
  <sheetData>
    <row r="1" ht="15">
      <c r="A1" s="10" t="s">
        <v>15</v>
      </c>
    </row>
    <row r="2" ht="15">
      <c r="A2" s="11" t="s">
        <v>16</v>
      </c>
    </row>
    <row r="3" spans="1:5" ht="15.75">
      <c r="A3" s="14">
        <v>4.38</v>
      </c>
      <c r="B3" s="13" t="s">
        <v>42</v>
      </c>
      <c r="C3" s="13"/>
      <c r="D3" s="12"/>
      <c r="E3" s="13"/>
    </row>
    <row r="4" spans="1:4" ht="15.75">
      <c r="A4" s="10" t="s">
        <v>19</v>
      </c>
      <c r="B4" s="14" t="s">
        <v>112</v>
      </c>
      <c r="C4" s="14">
        <f>NORMSDIST(-1.62)</f>
        <v>0.05261613845425206</v>
      </c>
      <c r="D4" s="14" t="s">
        <v>43</v>
      </c>
    </row>
    <row r="5" spans="1:9" ht="15.75">
      <c r="A5" s="10" t="s">
        <v>21</v>
      </c>
      <c r="B5" s="14" t="s">
        <v>44</v>
      </c>
      <c r="C5" s="14">
        <f>1-NORMSDIST(0.95)</f>
        <v>0.17105612630848188</v>
      </c>
      <c r="D5" s="14" t="s">
        <v>45</v>
      </c>
      <c r="G5" s="34">
        <v>1</v>
      </c>
      <c r="H5" s="35" t="s">
        <v>109</v>
      </c>
      <c r="I5" s="34">
        <f>NORMSDIST(0.95)</f>
        <v>0.8289438736915181</v>
      </c>
    </row>
    <row r="6" spans="1:9" ht="15.75">
      <c r="A6" s="10" t="s">
        <v>23</v>
      </c>
      <c r="B6" s="14" t="s">
        <v>113</v>
      </c>
      <c r="C6" s="14">
        <f>NORMSDIST(0.98)-NORMSDIST(-1.42)</f>
        <v>0.758653100145761</v>
      </c>
      <c r="D6" s="14" t="s">
        <v>46</v>
      </c>
      <c r="G6" s="34">
        <f>NORMSDIST(0.98)</f>
        <v>0.8364569406723075</v>
      </c>
      <c r="H6" s="35" t="s">
        <v>109</v>
      </c>
      <c r="I6" s="34">
        <f>NORMSDIST(-1.42)</f>
        <v>0.07780384052654643</v>
      </c>
    </row>
    <row r="7" spans="1:9" ht="15.75">
      <c r="A7" s="10" t="s">
        <v>24</v>
      </c>
      <c r="B7" s="14" t="s">
        <v>114</v>
      </c>
      <c r="C7" s="14">
        <f>NORMSDIST(2.84)-NORMSDIST(1.12)</f>
        <v>0.12910120435118844</v>
      </c>
      <c r="D7" s="14" t="s">
        <v>47</v>
      </c>
      <c r="G7" s="34">
        <f>NORMSDIST(2.84)</f>
        <v>0.9977443233084579</v>
      </c>
      <c r="H7" s="35" t="s">
        <v>109</v>
      </c>
      <c r="I7" s="34">
        <f>NORMSDIST(1.12)</f>
        <v>0.8686431189572694</v>
      </c>
    </row>
    <row r="9" spans="1:5" ht="15.75">
      <c r="A9" s="15" t="s">
        <v>48</v>
      </c>
      <c r="B9" s="17" t="s">
        <v>49</v>
      </c>
      <c r="C9" s="18">
        <v>10</v>
      </c>
      <c r="D9" s="17" t="s">
        <v>30</v>
      </c>
      <c r="E9" s="18">
        <v>50</v>
      </c>
    </row>
    <row r="10" spans="1:5" ht="15.75">
      <c r="A10" s="10" t="s">
        <v>19</v>
      </c>
      <c r="B10" s="14" t="s">
        <v>50</v>
      </c>
      <c r="C10" s="14">
        <f>NORMDIST(40,50,10,TRUE)</f>
        <v>0.15865525393145707</v>
      </c>
      <c r="D10" s="14" t="s">
        <v>51</v>
      </c>
      <c r="E10" s="14"/>
    </row>
    <row r="11" spans="2:5" s="31" customFormat="1" ht="15.75">
      <c r="B11" s="32" t="s">
        <v>52</v>
      </c>
      <c r="C11" s="32">
        <f>NORMSDIST(-1)</f>
        <v>0.15865525393145707</v>
      </c>
      <c r="D11" s="32" t="s">
        <v>53</v>
      </c>
      <c r="E11" s="32"/>
    </row>
    <row r="12" spans="1:5" ht="15.75">
      <c r="A12" s="10" t="s">
        <v>21</v>
      </c>
      <c r="B12" s="14" t="s">
        <v>54</v>
      </c>
      <c r="C12" s="14">
        <f>NORMDIST(65,50,10,TRUE)</f>
        <v>0.9331927987311419</v>
      </c>
      <c r="D12" s="14" t="s">
        <v>55</v>
      </c>
      <c r="E12" s="14"/>
    </row>
    <row r="13" spans="2:5" s="31" customFormat="1" ht="15.75">
      <c r="B13" s="32" t="s">
        <v>56</v>
      </c>
      <c r="C13" s="32">
        <f>NORMSDIST(1.5)</f>
        <v>0.9331927987311419</v>
      </c>
      <c r="D13" s="32" t="s">
        <v>57</v>
      </c>
      <c r="E13" s="32"/>
    </row>
    <row r="14" spans="1:5" ht="15.75">
      <c r="A14" s="10" t="s">
        <v>23</v>
      </c>
      <c r="B14" s="14" t="s">
        <v>58</v>
      </c>
      <c r="C14" s="14">
        <f>1-NORMDIST(55,50,10,TRUE)</f>
        <v>0.3085375387259869</v>
      </c>
      <c r="D14" s="14" t="s">
        <v>59</v>
      </c>
      <c r="E14" s="14"/>
    </row>
    <row r="15" spans="2:9" s="31" customFormat="1" ht="15.75">
      <c r="B15" s="32" t="s">
        <v>60</v>
      </c>
      <c r="C15" s="32">
        <f>1-NORMSDIST(0.5)</f>
        <v>0.3085375387259869</v>
      </c>
      <c r="D15" s="32" t="s">
        <v>61</v>
      </c>
      <c r="E15" s="28"/>
      <c r="F15" s="33"/>
      <c r="G15" s="34">
        <v>1</v>
      </c>
      <c r="H15" s="35" t="s">
        <v>109</v>
      </c>
      <c r="I15" s="34">
        <f>NORMSDIST(0.5)</f>
        <v>0.6914624612740131</v>
      </c>
    </row>
    <row r="16" spans="1:5" ht="15.75">
      <c r="A16" s="10" t="s">
        <v>24</v>
      </c>
      <c r="B16" s="14" t="s">
        <v>62</v>
      </c>
      <c r="C16" s="14">
        <f>1-NORMDIST(35,50,10,TRUE)</f>
        <v>0.9331927987311419</v>
      </c>
      <c r="D16" s="14" t="s">
        <v>63</v>
      </c>
      <c r="E16" s="14"/>
    </row>
    <row r="17" spans="2:5" s="31" customFormat="1" ht="15.75">
      <c r="B17" s="32" t="s">
        <v>64</v>
      </c>
      <c r="C17" s="32">
        <f>1-NORMSDIST(-1.5)</f>
        <v>0.9331927987311419</v>
      </c>
      <c r="D17" s="32" t="s">
        <v>65</v>
      </c>
      <c r="E17" s="29"/>
    </row>
    <row r="18" spans="1:5" ht="15.75">
      <c r="A18" s="10" t="s">
        <v>26</v>
      </c>
      <c r="B18" s="14" t="s">
        <v>66</v>
      </c>
      <c r="C18" s="14">
        <f>NORMDIST(45,50,10,TRUE)-NORMDIST(40,50,10,TRUE)</f>
        <v>0.1498822847945298</v>
      </c>
      <c r="D18" s="14" t="s">
        <v>67</v>
      </c>
      <c r="E18" s="14"/>
    </row>
    <row r="19" spans="2:9" s="31" customFormat="1" ht="15.75">
      <c r="B19" s="32" t="s">
        <v>68</v>
      </c>
      <c r="C19" s="32">
        <f>NORMSDIST(-0.5)-NORMSDIST(-1)</f>
        <v>0.1498822847945298</v>
      </c>
      <c r="D19" s="32" t="s">
        <v>69</v>
      </c>
      <c r="E19" s="28"/>
      <c r="F19" s="33"/>
      <c r="G19" s="34">
        <f>NORMSDIST(-0.5)</f>
        <v>0.3085375387259869</v>
      </c>
      <c r="H19" s="35" t="s">
        <v>109</v>
      </c>
      <c r="I19" s="34">
        <f>NORMSDIST(-1)</f>
        <v>0.15865525393145707</v>
      </c>
    </row>
    <row r="20" spans="1:9" ht="15.75">
      <c r="A20" s="10" t="s">
        <v>28</v>
      </c>
      <c r="B20" s="14" t="s">
        <v>70</v>
      </c>
      <c r="C20" s="14">
        <f>NORMDIST(62,50,10,TRUE)-NORMDIST(38,50,10,TRUE)</f>
        <v>0.7698606595565836</v>
      </c>
      <c r="D20" s="14" t="s">
        <v>71</v>
      </c>
      <c r="E20" s="17"/>
      <c r="F20" s="12"/>
      <c r="H20" s="12"/>
      <c r="I20" s="13"/>
    </row>
    <row r="21" spans="2:9" s="31" customFormat="1" ht="15.75">
      <c r="B21" s="32" t="s">
        <v>72</v>
      </c>
      <c r="C21" s="32">
        <f>NORMSDIST(1.2)-NORMSDIST(-1.2)</f>
        <v>0.7698606595565836</v>
      </c>
      <c r="D21" s="32" t="s">
        <v>73</v>
      </c>
      <c r="E21" s="32"/>
      <c r="G21" s="34">
        <f>NORMSDIST(1.2)</f>
        <v>0.8849303297782918</v>
      </c>
      <c r="H21" s="35" t="s">
        <v>109</v>
      </c>
      <c r="I21" s="34">
        <f>NORMSDIST(-1.2)</f>
        <v>0.11506967022170822</v>
      </c>
    </row>
    <row r="27" spans="1:5" ht="15.75">
      <c r="A27" s="14"/>
      <c r="B27" s="12"/>
      <c r="C27" s="13"/>
      <c r="D27" s="12"/>
      <c r="E27" s="13"/>
    </row>
    <row r="28" spans="2:9" ht="15">
      <c r="B28" s="12"/>
      <c r="C28" s="13"/>
      <c r="E28" s="12"/>
      <c r="F28" s="13"/>
      <c r="H28" s="12"/>
      <c r="I28" s="13"/>
    </row>
    <row r="29" spans="3:4" ht="15">
      <c r="C29" s="12"/>
      <c r="D29" s="13"/>
    </row>
    <row r="30" ht="15">
      <c r="B30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H16" sqref="H16"/>
    </sheetView>
  </sheetViews>
  <sheetFormatPr defaultColWidth="9.140625" defaultRowHeight="12.75"/>
  <cols>
    <col min="1" max="1" width="5.7109375" style="7" customWidth="1"/>
    <col min="2" max="2" width="13.00390625" style="0" customWidth="1"/>
    <col min="3" max="3" width="8.28125" style="0" customWidth="1"/>
    <col min="4" max="4" width="17.28125" style="0" customWidth="1"/>
    <col min="5" max="5" width="3.421875" style="0" customWidth="1"/>
    <col min="6" max="6" width="5.7109375" style="7" customWidth="1"/>
    <col min="8" max="8" width="13.421875" style="0" customWidth="1"/>
  </cols>
  <sheetData>
    <row r="1" ht="15">
      <c r="A1" s="10" t="s">
        <v>74</v>
      </c>
    </row>
    <row r="2" ht="14.25">
      <c r="A2" s="11" t="s">
        <v>16</v>
      </c>
    </row>
    <row r="3" spans="1:8" ht="27.75" customHeight="1">
      <c r="A3" s="16" t="s">
        <v>75</v>
      </c>
      <c r="B3" s="19" t="s">
        <v>76</v>
      </c>
      <c r="C3" s="20"/>
      <c r="D3" s="20"/>
      <c r="E3" s="20"/>
      <c r="F3" s="16" t="s">
        <v>77</v>
      </c>
      <c r="G3" s="20"/>
      <c r="H3" s="19" t="s">
        <v>78</v>
      </c>
    </row>
    <row r="4" spans="1:10" ht="18.75">
      <c r="A4" s="21" t="s">
        <v>19</v>
      </c>
      <c r="B4" s="22">
        <v>0.1</v>
      </c>
      <c r="C4" s="17" t="s">
        <v>95</v>
      </c>
      <c r="D4" s="18">
        <f aca="true" t="shared" si="0" ref="D4:D9">NORMSINV(B4)</f>
        <v>-1.2815515655446004</v>
      </c>
      <c r="E4" s="20"/>
      <c r="F4" s="21" t="s">
        <v>19</v>
      </c>
      <c r="G4" s="17" t="s">
        <v>96</v>
      </c>
      <c r="H4" s="23">
        <f aca="true" t="shared" si="1" ref="H4:H9">D4*5+10</f>
        <v>3.5922421722769986</v>
      </c>
      <c r="J4" s="20">
        <f>NORMSINV(0.1)</f>
        <v>-1.2815515655446004</v>
      </c>
    </row>
    <row r="5" spans="1:8" ht="18.75">
      <c r="A5" s="21" t="s">
        <v>21</v>
      </c>
      <c r="B5" s="22">
        <v>0.98</v>
      </c>
      <c r="C5" s="17" t="s">
        <v>97</v>
      </c>
      <c r="D5" s="18">
        <f t="shared" si="0"/>
        <v>2.0537489106318203</v>
      </c>
      <c r="E5" s="20"/>
      <c r="F5" s="21" t="s">
        <v>21</v>
      </c>
      <c r="G5" s="17" t="s">
        <v>98</v>
      </c>
      <c r="H5" s="23">
        <f t="shared" si="1"/>
        <v>20.268744553159102</v>
      </c>
    </row>
    <row r="6" spans="1:8" ht="18.75">
      <c r="A6" s="21" t="s">
        <v>23</v>
      </c>
      <c r="B6" s="22">
        <v>0.99</v>
      </c>
      <c r="C6" s="17" t="s">
        <v>99</v>
      </c>
      <c r="D6" s="18">
        <f t="shared" si="0"/>
        <v>2.32634787404084</v>
      </c>
      <c r="E6" s="20"/>
      <c r="F6" s="21" t="s">
        <v>23</v>
      </c>
      <c r="G6" s="17" t="s">
        <v>100</v>
      </c>
      <c r="H6" s="23">
        <f t="shared" si="1"/>
        <v>21.6317393702042</v>
      </c>
    </row>
    <row r="7" spans="1:8" ht="18.75">
      <c r="A7" s="21" t="s">
        <v>24</v>
      </c>
      <c r="B7" s="22">
        <v>0.01</v>
      </c>
      <c r="C7" s="17" t="s">
        <v>101</v>
      </c>
      <c r="D7" s="18">
        <f t="shared" si="0"/>
        <v>-2.3263478740408488</v>
      </c>
      <c r="E7" s="20"/>
      <c r="F7" s="21" t="s">
        <v>24</v>
      </c>
      <c r="G7" s="17" t="s">
        <v>102</v>
      </c>
      <c r="H7" s="23">
        <f t="shared" si="1"/>
        <v>-1.6317393702042438</v>
      </c>
    </row>
    <row r="8" spans="1:8" ht="18.75">
      <c r="A8" s="21" t="s">
        <v>26</v>
      </c>
      <c r="B8" s="22">
        <v>0.025</v>
      </c>
      <c r="C8" s="17" t="s">
        <v>103</v>
      </c>
      <c r="D8" s="18">
        <f t="shared" si="0"/>
        <v>-1.9599639845400545</v>
      </c>
      <c r="E8" s="20"/>
      <c r="F8" s="21" t="s">
        <v>26</v>
      </c>
      <c r="G8" s="17" t="s">
        <v>104</v>
      </c>
      <c r="H8" s="23">
        <f t="shared" si="1"/>
        <v>0.2001800772997271</v>
      </c>
    </row>
    <row r="9" spans="1:8" ht="18.75">
      <c r="A9" s="21" t="s">
        <v>28</v>
      </c>
      <c r="B9" s="22">
        <v>0.975</v>
      </c>
      <c r="C9" s="17" t="s">
        <v>105</v>
      </c>
      <c r="D9" s="18">
        <f t="shared" si="0"/>
        <v>1.959963984540054</v>
      </c>
      <c r="E9" s="20"/>
      <c r="F9" s="21" t="s">
        <v>28</v>
      </c>
      <c r="G9" s="17" t="s">
        <v>106</v>
      </c>
      <c r="H9" s="23">
        <f t="shared" si="1"/>
        <v>19.79981992270027</v>
      </c>
    </row>
    <row r="11" ht="18.75">
      <c r="A11" s="18" t="s">
        <v>115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H23" sqref="H23"/>
    </sheetView>
  </sheetViews>
  <sheetFormatPr defaultColWidth="9.140625" defaultRowHeight="12.75"/>
  <cols>
    <col min="1" max="1" width="6.28125" style="10" customWidth="1"/>
    <col min="2" max="2" width="23.57421875" style="10" customWidth="1"/>
    <col min="3" max="3" width="9.140625" style="10" customWidth="1"/>
    <col min="4" max="4" width="10.57421875" style="10" customWidth="1"/>
    <col min="5" max="5" width="6.57421875" style="10" customWidth="1"/>
    <col min="6" max="6" width="18.00390625" style="10" customWidth="1"/>
    <col min="7" max="7" width="9.421875" style="10" customWidth="1"/>
    <col min="8" max="8" width="2.28125" style="10" customWidth="1"/>
    <col min="9" max="16384" width="9.140625" style="10" customWidth="1"/>
  </cols>
  <sheetData>
    <row r="1" ht="15">
      <c r="A1" s="10" t="s">
        <v>15</v>
      </c>
    </row>
    <row r="2" ht="15">
      <c r="A2" s="11" t="s">
        <v>16</v>
      </c>
    </row>
    <row r="4" spans="1:5" ht="15.75">
      <c r="A4" s="15" t="s">
        <v>79</v>
      </c>
      <c r="B4" s="17" t="s">
        <v>49</v>
      </c>
      <c r="C4" s="18">
        <v>12</v>
      </c>
      <c r="D4" s="17" t="s">
        <v>30</v>
      </c>
      <c r="E4" s="18">
        <v>72</v>
      </c>
    </row>
    <row r="5" spans="1:9" ht="15.75">
      <c r="A5" s="10" t="s">
        <v>19</v>
      </c>
      <c r="B5" s="14" t="s">
        <v>80</v>
      </c>
      <c r="C5" s="14">
        <f>1-NORMDIST(84,72,12,TRUE)</f>
        <v>0.15865525393145707</v>
      </c>
      <c r="D5" s="14" t="s">
        <v>81</v>
      </c>
      <c r="G5" s="34">
        <v>1</v>
      </c>
      <c r="H5" s="35" t="s">
        <v>109</v>
      </c>
      <c r="I5" s="34">
        <f>NORMDIST(84,72,12,TRUE)</f>
        <v>0.8413447460685429</v>
      </c>
    </row>
    <row r="6" spans="2:9" ht="15.75">
      <c r="B6" s="14" t="s">
        <v>82</v>
      </c>
      <c r="C6" s="14">
        <f>1-NORMSDIST(1)</f>
        <v>0.15865525393145707</v>
      </c>
      <c r="D6" s="14" t="s">
        <v>83</v>
      </c>
      <c r="G6" s="34">
        <v>1</v>
      </c>
      <c r="H6" s="35" t="s">
        <v>109</v>
      </c>
      <c r="I6" s="34">
        <f>NORMSDIST(1)</f>
        <v>0.8413447460685429</v>
      </c>
    </row>
    <row r="7" spans="1:4" ht="15.75">
      <c r="A7" s="10" t="s">
        <v>21</v>
      </c>
      <c r="B7" s="14" t="s">
        <v>84</v>
      </c>
      <c r="C7" s="14">
        <f>NORMDIST(62,72,12,TRUE)</f>
        <v>0.20232838096364303</v>
      </c>
      <c r="D7" s="14" t="s">
        <v>85</v>
      </c>
    </row>
    <row r="8" spans="2:4" ht="15.75">
      <c r="B8" s="14" t="s">
        <v>86</v>
      </c>
      <c r="C8" s="14">
        <f>NORMSDIST((62-72)/12)</f>
        <v>0.20232838096364303</v>
      </c>
      <c r="D8" s="14" t="s">
        <v>87</v>
      </c>
    </row>
    <row r="9" spans="1:4" ht="15.75">
      <c r="A9" s="15" t="s">
        <v>88</v>
      </c>
      <c r="B9" s="14"/>
      <c r="C9" s="14"/>
      <c r="D9" s="14"/>
    </row>
    <row r="10" spans="1:8" ht="18.75">
      <c r="A10" s="17" t="s">
        <v>107</v>
      </c>
      <c r="B10" s="18">
        <f>NORMSINV(0.9)</f>
        <v>1.2815515655446004</v>
      </c>
      <c r="C10" s="17" t="s">
        <v>116</v>
      </c>
      <c r="D10" s="23">
        <f>B10*12+72</f>
        <v>87.3786187865352</v>
      </c>
      <c r="H10" s="12"/>
    </row>
    <row r="12" ht="15">
      <c r="E12" s="13"/>
    </row>
    <row r="14" spans="5:9" ht="15">
      <c r="E14" s="12"/>
      <c r="F14" s="13"/>
      <c r="H14" s="12"/>
      <c r="I14" s="13"/>
    </row>
    <row r="15" spans="5:9" ht="15">
      <c r="E15" s="12"/>
      <c r="F15" s="12"/>
      <c r="H15" s="12"/>
      <c r="I15" s="13"/>
    </row>
    <row r="22" spans="1:5" ht="15.75">
      <c r="A22" s="14">
        <v>4.23</v>
      </c>
      <c r="B22" s="12" t="s">
        <v>17</v>
      </c>
      <c r="C22" s="13">
        <v>500</v>
      </c>
      <c r="D22" s="12" t="s">
        <v>18</v>
      </c>
      <c r="E22" s="13">
        <v>0.2</v>
      </c>
    </row>
    <row r="23" spans="1:8" ht="15">
      <c r="A23" s="10" t="s">
        <v>19</v>
      </c>
      <c r="B23" s="12" t="s">
        <v>30</v>
      </c>
      <c r="C23" s="13">
        <f>C22*E22</f>
        <v>100</v>
      </c>
      <c r="E23" s="12" t="s">
        <v>31</v>
      </c>
      <c r="F23" s="13">
        <f>C22*E22*(1-E22)</f>
        <v>80</v>
      </c>
      <c r="G23" s="13">
        <f>SQRT(F23)</f>
        <v>8.94427190999916</v>
      </c>
      <c r="H23" s="36" t="s">
        <v>131</v>
      </c>
    </row>
    <row r="24" spans="1:4" ht="15">
      <c r="A24" s="10" t="s">
        <v>21</v>
      </c>
      <c r="C24" s="12" t="s">
        <v>38</v>
      </c>
      <c r="D24" s="13">
        <f>(140-C23)/G23</f>
        <v>4.47213595499958</v>
      </c>
    </row>
    <row r="25" spans="2:4" ht="15">
      <c r="B25" s="12" t="s">
        <v>39</v>
      </c>
      <c r="C25" s="10">
        <f>1-BINOMDIST(139,$C$22,$E$22,TRUE)</f>
        <v>1.1053866612598107E-05</v>
      </c>
      <c r="D25" s="10" t="s">
        <v>40</v>
      </c>
    </row>
    <row r="26" ht="15">
      <c r="C26" s="10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 Commonwealth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randrews</cp:lastModifiedBy>
  <dcterms:created xsi:type="dcterms:W3CDTF">1997-11-03T14:34:52Z</dcterms:created>
  <dcterms:modified xsi:type="dcterms:W3CDTF">2004-10-19T01:09:56Z</dcterms:modified>
  <cp:category/>
  <cp:version/>
  <cp:contentType/>
  <cp:contentStatus/>
</cp:coreProperties>
</file>