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7410" windowHeight="3930" activeTab="0"/>
  </bookViews>
  <sheets>
    <sheet name="Intro" sheetId="1" r:id="rId1"/>
    <sheet name="Contributions" sheetId="2" r:id="rId2"/>
    <sheet name="Exercises" sheetId="3" r:id="rId3"/>
    <sheet name="Monthly Summary" sheetId="4" r:id="rId4"/>
    <sheet name="Chart of Total" sheetId="5" r:id="rId5"/>
    <sheet name="Functions" sheetId="6" r:id="rId6"/>
    <sheet name="3 Years" sheetId="7" r:id="rId7"/>
  </sheets>
  <definedNames>
    <definedName name="solver_adj" localSheetId="5" hidden="1">'Functions'!$E$9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'Functions'!$F$10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3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<sst xmlns="http://schemas.openxmlformats.org/spreadsheetml/2006/main" count="3265" uniqueCount="1290">
  <si>
    <t>First</t>
  </si>
  <si>
    <t>Address 1</t>
  </si>
  <si>
    <t>Address 2</t>
  </si>
  <si>
    <t xml:space="preserve">City </t>
  </si>
  <si>
    <t>State</t>
  </si>
  <si>
    <t>Zip</t>
  </si>
  <si>
    <t>Home phone</t>
  </si>
  <si>
    <t>Office phone</t>
  </si>
  <si>
    <t>e-mail</t>
  </si>
  <si>
    <t>Pledge</t>
  </si>
  <si>
    <t>Contributed</t>
  </si>
  <si>
    <t>Contribution 1</t>
  </si>
  <si>
    <t>Contribution 2</t>
  </si>
  <si>
    <t>Contribution 3</t>
  </si>
  <si>
    <t>Contribution 4</t>
  </si>
  <si>
    <t>Contribution 5</t>
  </si>
  <si>
    <t>Contribution 6</t>
  </si>
  <si>
    <t>Contribution 7</t>
  </si>
  <si>
    <t>Contribution 8</t>
  </si>
  <si>
    <t>Contribution 9</t>
  </si>
  <si>
    <t>Contribution 10</t>
  </si>
  <si>
    <t>Contribution 11</t>
  </si>
  <si>
    <t>Contribution 12</t>
  </si>
  <si>
    <t>Contribution 13</t>
  </si>
  <si>
    <t>Contribution 14</t>
  </si>
  <si>
    <t>Contribution 15</t>
  </si>
  <si>
    <t>Contribution 16</t>
  </si>
  <si>
    <t>Contribution 17</t>
  </si>
  <si>
    <t>Contribution 18</t>
  </si>
  <si>
    <t>Contribution 19</t>
  </si>
  <si>
    <t>Contribution 20</t>
  </si>
  <si>
    <t>Contribution 21</t>
  </si>
  <si>
    <t>Contribution 22</t>
  </si>
  <si>
    <t>Contribution 23</t>
  </si>
  <si>
    <t>Contribution 24</t>
  </si>
  <si>
    <t>Andrews</t>
  </si>
  <si>
    <t>Bush</t>
  </si>
  <si>
    <t>Bill</t>
  </si>
  <si>
    <t>Clinton</t>
  </si>
  <si>
    <t>George</t>
  </si>
  <si>
    <t>Latasha</t>
  </si>
  <si>
    <t>Dupont</t>
  </si>
  <si>
    <t>Cook</t>
  </si>
  <si>
    <t>Andre</t>
  </si>
  <si>
    <t>Ewing</t>
  </si>
  <si>
    <t>Ella</t>
  </si>
  <si>
    <t>Williams</t>
  </si>
  <si>
    <t>Mike</t>
  </si>
  <si>
    <t>Ford</t>
  </si>
  <si>
    <t>Angela</t>
  </si>
  <si>
    <t>Grover</t>
  </si>
  <si>
    <t>Jordan</t>
  </si>
  <si>
    <t>Marsha</t>
  </si>
  <si>
    <t>London</t>
  </si>
  <si>
    <t>James</t>
  </si>
  <si>
    <t>Morton</t>
  </si>
  <si>
    <t>Sandra</t>
  </si>
  <si>
    <t>Kareem</t>
  </si>
  <si>
    <t>North</t>
  </si>
  <si>
    <t>Ben</t>
  </si>
  <si>
    <t>South</t>
  </si>
  <si>
    <t>West</t>
  </si>
  <si>
    <t>Alvarez</t>
  </si>
  <si>
    <t>Felix</t>
  </si>
  <si>
    <t>Smith</t>
  </si>
  <si>
    <t>Orlando</t>
  </si>
  <si>
    <t>Nguyen</t>
  </si>
  <si>
    <t>Kim</t>
  </si>
  <si>
    <t>Lee</t>
  </si>
  <si>
    <t>Monique</t>
  </si>
  <si>
    <t>1001 Forest Drive</t>
  </si>
  <si>
    <t>2313 Second St.</t>
  </si>
  <si>
    <t>Apt. 2</t>
  </si>
  <si>
    <t>392 Brooker Drive</t>
  </si>
  <si>
    <t>938 Howard Road</t>
  </si>
  <si>
    <t>2941 Washington Way</t>
  </si>
  <si>
    <t>982 Carolina Road</t>
  </si>
  <si>
    <t>834 M.L. King Court</t>
  </si>
  <si>
    <t>7321 Governor Drive</t>
  </si>
  <si>
    <t>8340 Fifth Street</t>
  </si>
  <si>
    <t>Ukrop</t>
  </si>
  <si>
    <t>Lauren</t>
  </si>
  <si>
    <t>Alex</t>
  </si>
  <si>
    <t>8942 Paris Parkway</t>
  </si>
  <si>
    <t>593 Tokyo Boulevard</t>
  </si>
  <si>
    <t>2014 Ohio Court</t>
  </si>
  <si>
    <t>23 Palace Place</t>
  </si>
  <si>
    <t>725 Morocco Way</t>
  </si>
  <si>
    <t>1 Kentucky Place</t>
  </si>
  <si>
    <t>219 Mountain Trail</t>
  </si>
  <si>
    <t>513 University Avenue</t>
  </si>
  <si>
    <t>212 Technical Tower Way</t>
  </si>
  <si>
    <t>419 Wine Road</t>
  </si>
  <si>
    <t>Apt. 32</t>
  </si>
  <si>
    <t>Apt. D</t>
  </si>
  <si>
    <t>Box 43</t>
  </si>
  <si>
    <t>Suite 64</t>
  </si>
  <si>
    <t>Richville</t>
  </si>
  <si>
    <t>North Hill</t>
  </si>
  <si>
    <t>Big Hole</t>
  </si>
  <si>
    <t>Little Snow</t>
  </si>
  <si>
    <t>Bridgeton</t>
  </si>
  <si>
    <t>Tacks Rebate</t>
  </si>
  <si>
    <t>Gilmore</t>
  </si>
  <si>
    <t>Hoops</t>
  </si>
  <si>
    <t>La Ville</t>
  </si>
  <si>
    <t>Rock Lake</t>
  </si>
  <si>
    <t>Muddy Spring</t>
  </si>
  <si>
    <t>Deep Creek</t>
  </si>
  <si>
    <t>Wildcat</t>
  </si>
  <si>
    <t>Rabbit</t>
  </si>
  <si>
    <t>Northport</t>
  </si>
  <si>
    <t>St. Maryville</t>
  </si>
  <si>
    <t>Berlin</t>
  </si>
  <si>
    <t>Uptown</t>
  </si>
  <si>
    <t>Crossroads</t>
  </si>
  <si>
    <t>Redburg</t>
  </si>
  <si>
    <t>VA</t>
  </si>
  <si>
    <t>NC</t>
  </si>
  <si>
    <t>MD</t>
  </si>
  <si>
    <t>WV</t>
  </si>
  <si>
    <t>999-800-9345</t>
  </si>
  <si>
    <t>999-800-9352</t>
  </si>
  <si>
    <t>999-800-9359</t>
  </si>
  <si>
    <t>to.me@no.net</t>
  </si>
  <si>
    <t>white@house.gov</t>
  </si>
  <si>
    <t>chemical@sales.com</t>
  </si>
  <si>
    <t>abc@state.gov</t>
  </si>
  <si>
    <t>123@dot.com</t>
  </si>
  <si>
    <t>jdm@new.edu</t>
  </si>
  <si>
    <t>sud@sud.com</t>
  </si>
  <si>
    <t>service@grocery.com</t>
  </si>
  <si>
    <t>Last</t>
  </si>
  <si>
    <t>Shane</t>
  </si>
  <si>
    <t>1923 Great Avenue</t>
  </si>
  <si>
    <t>Allenport</t>
  </si>
  <si>
    <t>DE</t>
  </si>
  <si>
    <t>Solicitation Training</t>
  </si>
  <si>
    <t>Duncan</t>
  </si>
  <si>
    <t>Bell</t>
  </si>
  <si>
    <t>Chaney</t>
  </si>
  <si>
    <t>Crown</t>
  </si>
  <si>
    <t>Dreux</t>
  </si>
  <si>
    <t>Ferranti</t>
  </si>
  <si>
    <t>Fiorillo</t>
  </si>
  <si>
    <t>Grady</t>
  </si>
  <si>
    <t>Green</t>
  </si>
  <si>
    <t>Handley</t>
  </si>
  <si>
    <t>Heider</t>
  </si>
  <si>
    <t>Hoglund</t>
  </si>
  <si>
    <t>Hupp</t>
  </si>
  <si>
    <t>Johnson</t>
  </si>
  <si>
    <t>King</t>
  </si>
  <si>
    <t>Lutz</t>
  </si>
  <si>
    <t>Manning</t>
  </si>
  <si>
    <t>McCarthy</t>
  </si>
  <si>
    <t>Midkiff</t>
  </si>
  <si>
    <t>Miller</t>
  </si>
  <si>
    <t>Peterson</t>
  </si>
  <si>
    <t>Richi</t>
  </si>
  <si>
    <t>Roberts</t>
  </si>
  <si>
    <t>Roby</t>
  </si>
  <si>
    <t>Savoy</t>
  </si>
  <si>
    <t>Schilbe</t>
  </si>
  <si>
    <t>Taylor</t>
  </si>
  <si>
    <t>Trice</t>
  </si>
  <si>
    <t>Underwood</t>
  </si>
  <si>
    <t>Valz</t>
  </si>
  <si>
    <t>Villanueva</t>
  </si>
  <si>
    <t>Walther</t>
  </si>
  <si>
    <t>Watkins</t>
  </si>
  <si>
    <t>Winbush</t>
  </si>
  <si>
    <t>Zona</t>
  </si>
  <si>
    <t>John</t>
  </si>
  <si>
    <t>Chad</t>
  </si>
  <si>
    <t xml:space="preserve">Nathan </t>
  </si>
  <si>
    <t>Benita</t>
  </si>
  <si>
    <t>Dennis</t>
  </si>
  <si>
    <t>Christy</t>
  </si>
  <si>
    <t>Darlene</t>
  </si>
  <si>
    <t>Jessica</t>
  </si>
  <si>
    <t>Kerry</t>
  </si>
  <si>
    <t xml:space="preserve"> Allison </t>
  </si>
  <si>
    <t>Christopher</t>
  </si>
  <si>
    <t>Shannon</t>
  </si>
  <si>
    <t>Constantine</t>
  </si>
  <si>
    <t>Jimmy</t>
  </si>
  <si>
    <t>Charlotte</t>
  </si>
  <si>
    <t>Michael</t>
  </si>
  <si>
    <t>Brian</t>
  </si>
  <si>
    <t>Malcolm</t>
  </si>
  <si>
    <t>Natalie</t>
  </si>
  <si>
    <t xml:space="preserve"> Amy</t>
  </si>
  <si>
    <t>Raffi</t>
  </si>
  <si>
    <t>Stacy</t>
  </si>
  <si>
    <t>Andrew</t>
  </si>
  <si>
    <t>Vernon</t>
  </si>
  <si>
    <t>David</t>
  </si>
  <si>
    <t>Diana</t>
  </si>
  <si>
    <t>Allen</t>
  </si>
  <si>
    <t>Barbee</t>
  </si>
  <si>
    <t xml:space="preserve">Baumann </t>
  </si>
  <si>
    <t>Childs</t>
  </si>
  <si>
    <t>Clarke</t>
  </si>
  <si>
    <t xml:space="preserve">Copeland </t>
  </si>
  <si>
    <t xml:space="preserve">Crawley </t>
  </si>
  <si>
    <t xml:space="preserve">Derricott </t>
  </si>
  <si>
    <t xml:space="preserve">Devoss </t>
  </si>
  <si>
    <t>Dobson</t>
  </si>
  <si>
    <t xml:space="preserve">Erickson </t>
  </si>
  <si>
    <t xml:space="preserve">Fennewald </t>
  </si>
  <si>
    <t xml:space="preserve">Fowlkes </t>
  </si>
  <si>
    <t>Le</t>
  </si>
  <si>
    <t xml:space="preserve">Luck </t>
  </si>
  <si>
    <t xml:space="preserve">McCutcheon </t>
  </si>
  <si>
    <t>Mohr</t>
  </si>
  <si>
    <t xml:space="preserve">Nelson </t>
  </si>
  <si>
    <t>Nicholls, Jr.</t>
  </si>
  <si>
    <t>Peace</t>
  </si>
  <si>
    <t>Prince</t>
  </si>
  <si>
    <t xml:space="preserve">Shadoyan </t>
  </si>
  <si>
    <t xml:space="preserve">Snyder </t>
  </si>
  <si>
    <t xml:space="preserve">Taneja </t>
  </si>
  <si>
    <t xml:space="preserve">Underhill </t>
  </si>
  <si>
    <t xml:space="preserve">Watkins </t>
  </si>
  <si>
    <t xml:space="preserve">Yavorsky </t>
  </si>
  <si>
    <t>Vernida</t>
  </si>
  <si>
    <t>Jody</t>
  </si>
  <si>
    <t>Mark</t>
  </si>
  <si>
    <t>Sarah</t>
  </si>
  <si>
    <t>Gerald</t>
  </si>
  <si>
    <t>Pamela</t>
  </si>
  <si>
    <t>Matthew</t>
  </si>
  <si>
    <t>Paul</t>
  </si>
  <si>
    <t>Mattias</t>
  </si>
  <si>
    <t>Tamara</t>
  </si>
  <si>
    <t>Kathleen</t>
  </si>
  <si>
    <t>Trevor</t>
  </si>
  <si>
    <t>Dana</t>
  </si>
  <si>
    <t>Patrick</t>
  </si>
  <si>
    <t>Jacob</t>
  </si>
  <si>
    <t>Scott</t>
  </si>
  <si>
    <t>Joshua</t>
  </si>
  <si>
    <t>Kevin</t>
  </si>
  <si>
    <t>Joseph</t>
  </si>
  <si>
    <t>Amanda</t>
  </si>
  <si>
    <t>Ray</t>
  </si>
  <si>
    <t>Lynne</t>
  </si>
  <si>
    <t>Anne</t>
  </si>
  <si>
    <t>Van</t>
  </si>
  <si>
    <t>Christian</t>
  </si>
  <si>
    <t>Robin</t>
  </si>
  <si>
    <t>April</t>
  </si>
  <si>
    <t>Rebecca</t>
  </si>
  <si>
    <t xml:space="preserve">Tan </t>
  </si>
  <si>
    <t>Lowry</t>
  </si>
  <si>
    <t>Judge</t>
  </si>
  <si>
    <t>Eaglefeather</t>
  </si>
  <si>
    <t>Jon</t>
  </si>
  <si>
    <t>201 South Drive</t>
  </si>
  <si>
    <t>Central</t>
  </si>
  <si>
    <t>999-800-9366</t>
  </si>
  <si>
    <t>206 South Drive</t>
  </si>
  <si>
    <t>999-800-9373</t>
  </si>
  <si>
    <t>2020 North Road</t>
  </si>
  <si>
    <t>2839 North Road</t>
  </si>
  <si>
    <t>Notes</t>
  </si>
  <si>
    <t>1003  Center Circle</t>
  </si>
  <si>
    <t>1724  Center Circle</t>
  </si>
  <si>
    <t>Fanville</t>
  </si>
  <si>
    <t>3030 Narrow Road</t>
  </si>
  <si>
    <t>14173 Narrow Road</t>
  </si>
  <si>
    <t>5186 Smith Avenue</t>
  </si>
  <si>
    <t>8198 Smith Avenue</t>
  </si>
  <si>
    <t xml:space="preserve">Barden </t>
  </si>
  <si>
    <t xml:space="preserve">Blekicki </t>
  </si>
  <si>
    <t xml:space="preserve">Bullett </t>
  </si>
  <si>
    <t xml:space="preserve">Burton </t>
  </si>
  <si>
    <t xml:space="preserve">Butler </t>
  </si>
  <si>
    <t xml:space="preserve">Caison </t>
  </si>
  <si>
    <t xml:space="preserve">Campbell </t>
  </si>
  <si>
    <t xml:space="preserve">Chafin </t>
  </si>
  <si>
    <t xml:space="preserve">Cook </t>
  </si>
  <si>
    <t>Cox</t>
  </si>
  <si>
    <t xml:space="preserve">Dandridge </t>
  </si>
  <si>
    <t xml:space="preserve">Gernentz </t>
  </si>
  <si>
    <t xml:space="preserve">Indelicato </t>
  </si>
  <si>
    <t xml:space="preserve">Juba </t>
  </si>
  <si>
    <t>Maciel</t>
  </si>
  <si>
    <t>Markham</t>
  </si>
  <si>
    <t xml:space="preserve">McWhinney </t>
  </si>
  <si>
    <t xml:space="preserve">Nguyen </t>
  </si>
  <si>
    <t>Owen</t>
  </si>
  <si>
    <t xml:space="preserve">Thomas </t>
  </si>
  <si>
    <t>Tran</t>
  </si>
  <si>
    <t xml:space="preserve">Wooten </t>
  </si>
  <si>
    <t>Sonya</t>
  </si>
  <si>
    <t xml:space="preserve"> Anna M.</t>
  </si>
  <si>
    <t>Katherine</t>
  </si>
  <si>
    <t>Robert W.</t>
  </si>
  <si>
    <t>Jon E.</t>
  </si>
  <si>
    <t>Joyce Ann</t>
  </si>
  <si>
    <t>Patricia</t>
  </si>
  <si>
    <t xml:space="preserve">Lynne </t>
  </si>
  <si>
    <t xml:space="preserve">Patricia </t>
  </si>
  <si>
    <t>Lina</t>
  </si>
  <si>
    <t>Je'Nae</t>
  </si>
  <si>
    <t>Lisa</t>
  </si>
  <si>
    <t>Arness</t>
  </si>
  <si>
    <t xml:space="preserve">John  </t>
  </si>
  <si>
    <t>Laura</t>
  </si>
  <si>
    <t>Steven (Nick)</t>
  </si>
  <si>
    <t xml:space="preserve"> Warren</t>
  </si>
  <si>
    <t>Adams</t>
  </si>
  <si>
    <t>Bonner</t>
  </si>
  <si>
    <t>Branch</t>
  </si>
  <si>
    <t>Burger</t>
  </si>
  <si>
    <t>Carlton</t>
  </si>
  <si>
    <t>Casarotti</t>
  </si>
  <si>
    <t>Harris</t>
  </si>
  <si>
    <t>Hensley</t>
  </si>
  <si>
    <t>Lambert</t>
  </si>
  <si>
    <t>Mann</t>
  </si>
  <si>
    <t>McGee</t>
  </si>
  <si>
    <t>McGuire</t>
  </si>
  <si>
    <t>Posey</t>
  </si>
  <si>
    <t>Swanson</t>
  </si>
  <si>
    <t>Swigert</t>
  </si>
  <si>
    <t>Wilson</t>
  </si>
  <si>
    <t xml:space="preserve">Crystal </t>
  </si>
  <si>
    <t>Marcus</t>
  </si>
  <si>
    <t xml:space="preserve"> Adam</t>
  </si>
  <si>
    <t>Charlene</t>
  </si>
  <si>
    <t>William</t>
  </si>
  <si>
    <t xml:space="preserve">Brady </t>
  </si>
  <si>
    <t>Stephanie</t>
  </si>
  <si>
    <t>Jennifer</t>
  </si>
  <si>
    <t xml:space="preserve">Cornelius </t>
  </si>
  <si>
    <t>Thomas</t>
  </si>
  <si>
    <t>Larry</t>
  </si>
  <si>
    <t>Ginny</t>
  </si>
  <si>
    <t xml:space="preserve"> Joelle</t>
  </si>
  <si>
    <t>Cheri</t>
  </si>
  <si>
    <t>Mary</t>
  </si>
  <si>
    <t xml:space="preserve">Delshahn </t>
  </si>
  <si>
    <t>Erica</t>
  </si>
  <si>
    <t>Geoffrey</t>
  </si>
  <si>
    <t xml:space="preserve">William </t>
  </si>
  <si>
    <t xml:space="preserve">Theresa </t>
  </si>
  <si>
    <t>Giles</t>
  </si>
  <si>
    <t>Hill</t>
  </si>
  <si>
    <t>Karanda</t>
  </si>
  <si>
    <t>Kendal-Wilson</t>
  </si>
  <si>
    <t>Lawson</t>
  </si>
  <si>
    <t>Martin</t>
  </si>
  <si>
    <t>Meyersohn</t>
  </si>
  <si>
    <t>Morris</t>
  </si>
  <si>
    <t>Russ</t>
  </si>
  <si>
    <t>Singletary</t>
  </si>
  <si>
    <t>Rich</t>
  </si>
  <si>
    <t>1102 Long Road</t>
  </si>
  <si>
    <t>3124 Long Road</t>
  </si>
  <si>
    <t>5146 Long Road</t>
  </si>
  <si>
    <t>1007 Straw Court</t>
  </si>
  <si>
    <t>101 First Avenue</t>
  </si>
  <si>
    <t>363 First Avenue</t>
  </si>
  <si>
    <t>625 First Avenue</t>
  </si>
  <si>
    <t>301 Third Avenue</t>
  </si>
  <si>
    <t>664 Third Avenue</t>
  </si>
  <si>
    <t>Downtown</t>
  </si>
  <si>
    <t>Westport</t>
  </si>
  <si>
    <t>1034 Cherry Street</t>
  </si>
  <si>
    <t>1558 Cherry Street</t>
  </si>
  <si>
    <t>13 Canal Drive</t>
  </si>
  <si>
    <t>68 Canal Drive</t>
  </si>
  <si>
    <t>123 Canal Drive</t>
  </si>
  <si>
    <t>178 Canal Drive</t>
  </si>
  <si>
    <t>233 Canal Drive</t>
  </si>
  <si>
    <t>309 Fourth Avenue</t>
  </si>
  <si>
    <t>501 Fourth Avenue</t>
  </si>
  <si>
    <t>693 Fourth Avenue</t>
  </si>
  <si>
    <t>885 Fourth Avenue</t>
  </si>
  <si>
    <t>Nice</t>
  </si>
  <si>
    <t>123 Paris Avenue</t>
  </si>
  <si>
    <t>236 Paris Avenue</t>
  </si>
  <si>
    <t>349 Paris Avenue</t>
  </si>
  <si>
    <t>462 Paris Avenue</t>
  </si>
  <si>
    <t>575 Paris Avenue</t>
  </si>
  <si>
    <t xml:space="preserve">110 Fromage  Way </t>
  </si>
  <si>
    <t xml:space="preserve">709 Fromage  Way </t>
  </si>
  <si>
    <t>634 Rue Blanc</t>
  </si>
  <si>
    <t>65 Rue Blanc</t>
  </si>
  <si>
    <t xml:space="preserve">Harrison </t>
  </si>
  <si>
    <t>OH</t>
  </si>
  <si>
    <t>109 Oak Street</t>
  </si>
  <si>
    <t>St. Andrews</t>
  </si>
  <si>
    <t>IL</t>
  </si>
  <si>
    <t>618 Church St.</t>
  </si>
  <si>
    <t>Apt. 201</t>
  </si>
  <si>
    <t>Apt. 102</t>
  </si>
  <si>
    <t>Apt. 300</t>
  </si>
  <si>
    <t>Apt. 9</t>
  </si>
  <si>
    <t>Apt. 49</t>
  </si>
  <si>
    <t>Jeffersonville</t>
  </si>
  <si>
    <t xml:space="preserve">10021 Route 66 </t>
  </si>
  <si>
    <t>Church Hill</t>
  </si>
  <si>
    <t>626 Maple Road</t>
  </si>
  <si>
    <t>120 South Circle</t>
  </si>
  <si>
    <t>421 South Circle</t>
  </si>
  <si>
    <t>902 Key Place</t>
  </si>
  <si>
    <t>209 Main Street</t>
  </si>
  <si>
    <t>420 Main Street</t>
  </si>
  <si>
    <t>631 Main Street</t>
  </si>
  <si>
    <t>842 Main Street</t>
  </si>
  <si>
    <t>1053 Main Street</t>
  </si>
  <si>
    <t>1264 Main Street</t>
  </si>
  <si>
    <t xml:space="preserve">Joshua </t>
  </si>
  <si>
    <t>107 Fifth Avenue</t>
  </si>
  <si>
    <t>98 Fifth Avenue</t>
  </si>
  <si>
    <t>80 Fifth Avenue</t>
  </si>
  <si>
    <t>71 Fifth Avenue</t>
  </si>
  <si>
    <t>62 Fifth Avenue</t>
  </si>
  <si>
    <t>53 Fifth Avenue</t>
  </si>
  <si>
    <t>44 Fifth Avenue</t>
  </si>
  <si>
    <t>Apt. 282</t>
  </si>
  <si>
    <t>Apt. 8</t>
  </si>
  <si>
    <t>Apt. 3</t>
  </si>
  <si>
    <t>Apt. 115</t>
  </si>
  <si>
    <t>102 Church Street</t>
  </si>
  <si>
    <t>423 Church Street</t>
  </si>
  <si>
    <t>744 Church Street</t>
  </si>
  <si>
    <t>1065 Church Street</t>
  </si>
  <si>
    <t>23 School Road</t>
  </si>
  <si>
    <t>326 School Road</t>
  </si>
  <si>
    <t>629 School Road</t>
  </si>
  <si>
    <t>932 School Road</t>
  </si>
  <si>
    <t>31 Lake Road</t>
  </si>
  <si>
    <t>32 Lake Road</t>
  </si>
  <si>
    <t>Apt. 312</t>
  </si>
  <si>
    <t>Apt. B</t>
  </si>
  <si>
    <t>Apt. 12</t>
  </si>
  <si>
    <t>Apt. 101-B</t>
  </si>
  <si>
    <t>Apt. 304-A</t>
  </si>
  <si>
    <t>212 Park Place</t>
  </si>
  <si>
    <t>Apt. 212</t>
  </si>
  <si>
    <t>Apt. 401-B</t>
  </si>
  <si>
    <t>Apt. 110</t>
  </si>
  <si>
    <t>Apt. 57</t>
  </si>
  <si>
    <t>Apt. 4</t>
  </si>
  <si>
    <t>Apt. 222</t>
  </si>
  <si>
    <t>Apt. 329</t>
  </si>
  <si>
    <t>Apt. 436</t>
  </si>
  <si>
    <t xml:space="preserve">Kimberly </t>
  </si>
  <si>
    <t xml:space="preserve">Kendall </t>
  </si>
  <si>
    <t>1165 Oak Street</t>
  </si>
  <si>
    <t>1206 Pine Street</t>
  </si>
  <si>
    <t>1427 Elm Street</t>
  </si>
  <si>
    <t>422 Fifth Avenue</t>
  </si>
  <si>
    <t>543 Sixth Avenue</t>
  </si>
  <si>
    <t>785 Ninth Avenue</t>
  </si>
  <si>
    <t>232 Second Avenue</t>
  </si>
  <si>
    <t>424 Seventh Avenue</t>
  </si>
  <si>
    <t>3201 Market Court</t>
  </si>
  <si>
    <t>2104 Strawberry Place</t>
  </si>
  <si>
    <t>4738 South Court</t>
  </si>
  <si>
    <t>2113 Spain Road</t>
  </si>
  <si>
    <t>4135 German Road</t>
  </si>
  <si>
    <t>6157 London Road</t>
  </si>
  <si>
    <t>7194 Miller Avenue</t>
  </si>
  <si>
    <t>6190 Short Avenue</t>
  </si>
  <si>
    <t>13160 North Road</t>
  </si>
  <si>
    <t>12147 Roadway Place</t>
  </si>
  <si>
    <t>11134 Row Court</t>
  </si>
  <si>
    <t>10121 Arrow Road</t>
  </si>
  <si>
    <t>9108 Drum Road</t>
  </si>
  <si>
    <t>8095 Canter Road</t>
  </si>
  <si>
    <t>7082 Andrews Road</t>
  </si>
  <si>
    <t>5056 Main Street</t>
  </si>
  <si>
    <t>4043 Carter Road</t>
  </si>
  <si>
    <t>2017 Richmond Road</t>
  </si>
  <si>
    <t>1004 Maryland Road</t>
  </si>
  <si>
    <t>1106 Carr Court</t>
  </si>
  <si>
    <t>1209  President Place</t>
  </si>
  <si>
    <t>1312  Wilma Circle</t>
  </si>
  <si>
    <t>1415  Fred Circle</t>
  </si>
  <si>
    <t>1518  Spot Avenue</t>
  </si>
  <si>
    <t>1621  Green Avenue</t>
  </si>
  <si>
    <t>2111 South Road</t>
  </si>
  <si>
    <t>2202 East Road</t>
  </si>
  <si>
    <t>2293 West Road</t>
  </si>
  <si>
    <t>2384 Munich Park</t>
  </si>
  <si>
    <t>2475 Berlin Place</t>
  </si>
  <si>
    <t>2566 Zurich Road</t>
  </si>
  <si>
    <t>2657 Bier Road</t>
  </si>
  <si>
    <t>2748 Norton Avenue</t>
  </si>
  <si>
    <t>2930 Hospital Road</t>
  </si>
  <si>
    <t>3021 Reagan Road</t>
  </si>
  <si>
    <t>202 Summer Drive</t>
  </si>
  <si>
    <t>203 Winter Drive</t>
  </si>
  <si>
    <t>404 Fall Drive</t>
  </si>
  <si>
    <t>205 Spring Drive</t>
  </si>
  <si>
    <t>407 Spring Drive</t>
  </si>
  <si>
    <t>518 Horse Road</t>
  </si>
  <si>
    <t>629 Roberts Drive</t>
  </si>
  <si>
    <t>740 Commerce Drive</t>
  </si>
  <si>
    <t>851 Airport Drive</t>
  </si>
  <si>
    <t>89 Sixth Avenue</t>
  </si>
  <si>
    <t/>
  </si>
  <si>
    <t>gavel@courts.gov</t>
  </si>
  <si>
    <t>e_mail_me@sales.com</t>
  </si>
  <si>
    <t>xyz@state.gov</t>
  </si>
  <si>
    <t>just_do_it@dot.com</t>
  </si>
  <si>
    <t>cog@new.edu</t>
  </si>
  <si>
    <t>dog@vcu.com</t>
  </si>
  <si>
    <t>milk@grocery.com</t>
  </si>
  <si>
    <t>d_lutz@nonprofit.org</t>
  </si>
  <si>
    <t>bigman@basketball.net</t>
  </si>
  <si>
    <t>myoffice@state.gov</t>
  </si>
  <si>
    <t>myplace@dot.com</t>
  </si>
  <si>
    <t>kic@new.edu</t>
  </si>
  <si>
    <t>lap@vcu.com</t>
  </si>
  <si>
    <t>the_x_man@grocery.com</t>
  </si>
  <si>
    <t>no_car_tax@state.gov</t>
  </si>
  <si>
    <t>becky@dot.com</t>
  </si>
  <si>
    <t>swalther@new.edu</t>
  </si>
  <si>
    <t>ss@vcu.com</t>
  </si>
  <si>
    <t>onions@grocery.com</t>
  </si>
  <si>
    <t>trd@vcu.com</t>
  </si>
  <si>
    <t>hamburger@grocery.com</t>
  </si>
  <si>
    <t>kbar@nonprofit.org</t>
  </si>
  <si>
    <t>3point@basketball.net</t>
  </si>
  <si>
    <t>pchafin@state.gov</t>
  </si>
  <si>
    <t>myshoes@dot.com</t>
  </si>
  <si>
    <t>old@new.edu</t>
  </si>
  <si>
    <t>lisa@vcu.com</t>
  </si>
  <si>
    <t>chris@enews.com</t>
  </si>
  <si>
    <t>east@nonprofit.org</t>
  </si>
  <si>
    <t>foul@basketball.net</t>
  </si>
  <si>
    <t>taxwoman@state.gov</t>
  </si>
  <si>
    <t>myboat@dot.com</t>
  </si>
  <si>
    <t>hotnews@new.edu</t>
  </si>
  <si>
    <t>christian@vcu.com</t>
  </si>
  <si>
    <t>readit@enews.com</t>
  </si>
  <si>
    <t>hook@basketball.net</t>
  </si>
  <si>
    <t>twilson@state.gov</t>
  </si>
  <si>
    <t>colors@dot.com</t>
  </si>
  <si>
    <t>lkw@new.edu</t>
  </si>
  <si>
    <t>business@vcu.com</t>
  </si>
  <si>
    <t>give@nonprofit.org</t>
  </si>
  <si>
    <t>ncaa@basketball.net</t>
  </si>
  <si>
    <t>wnba@baskeball.net</t>
  </si>
  <si>
    <t>Freeberg</t>
  </si>
  <si>
    <t>Ruiz</t>
  </si>
  <si>
    <t>Neely</t>
  </si>
  <si>
    <t>Lopez</t>
  </si>
  <si>
    <t>Shu</t>
  </si>
  <si>
    <t>Robinson</t>
  </si>
  <si>
    <t>Low</t>
  </si>
  <si>
    <t>Smiley</t>
  </si>
  <si>
    <t>Erlinger</t>
  </si>
  <si>
    <t>Weinstein</t>
  </si>
  <si>
    <t>Harlow</t>
  </si>
  <si>
    <t>Garcia</t>
  </si>
  <si>
    <t>Darling</t>
  </si>
  <si>
    <t>Stone</t>
  </si>
  <si>
    <t>Chow</t>
  </si>
  <si>
    <t>Olson</t>
  </si>
  <si>
    <t>Shah</t>
  </si>
  <si>
    <t>Brillstein</t>
  </si>
  <si>
    <t>Santos</t>
  </si>
  <si>
    <t>Brown</t>
  </si>
  <si>
    <t>Megan</t>
  </si>
  <si>
    <t>Howard</t>
  </si>
  <si>
    <t>Fred</t>
  </si>
  <si>
    <t>Louis</t>
  </si>
  <si>
    <t>Cynthia</t>
  </si>
  <si>
    <t>Jake</t>
  </si>
  <si>
    <t>Jane</t>
  </si>
  <si>
    <t>Leo</t>
  </si>
  <si>
    <t>Miguel</t>
  </si>
  <si>
    <t>Arron</t>
  </si>
  <si>
    <t>Tom</t>
  </si>
  <si>
    <t>Kelly</t>
  </si>
  <si>
    <t>Richard</t>
  </si>
  <si>
    <t>Terry</t>
  </si>
  <si>
    <t>Evan</t>
  </si>
  <si>
    <t>Maria</t>
  </si>
  <si>
    <t>Helen</t>
  </si>
  <si>
    <t>Grahs</t>
  </si>
  <si>
    <t>Staff</t>
  </si>
  <si>
    <t>hfreeburg@ourplace.org</t>
  </si>
  <si>
    <t>sruiz@ourplace.org</t>
  </si>
  <si>
    <t>fneely@ourplace.org</t>
  </si>
  <si>
    <t>llopez@ourplace.org</t>
  </si>
  <si>
    <t>cshu@ourplace.org</t>
  </si>
  <si>
    <t>lrobinson@ourplace.org</t>
  </si>
  <si>
    <t>jlow@ourplace.org</t>
  </si>
  <si>
    <t>jsmiley@ourplace.org</t>
  </si>
  <si>
    <t>gerlinger@ourplace.org</t>
  </si>
  <si>
    <t>lweinstein@ourplace.org</t>
  </si>
  <si>
    <t>lharlow@ourplace.org</t>
  </si>
  <si>
    <t>mgarcia@ourplace.org</t>
  </si>
  <si>
    <t>adarling@ourplace.org</t>
  </si>
  <si>
    <t>tstone@ourplace.org</t>
  </si>
  <si>
    <t>kchow@ourplace.org</t>
  </si>
  <si>
    <t>rolson@ourplace.org</t>
  </si>
  <si>
    <t>tshah@ourplace.org</t>
  </si>
  <si>
    <t>ebrillstein@ourplace.org</t>
  </si>
  <si>
    <t>msantos@ourplace.org</t>
  </si>
  <si>
    <t>hbrown@ourplace.org</t>
  </si>
  <si>
    <t>gmegan@ourplace.org</t>
  </si>
  <si>
    <t>462 Nantes Avenue</t>
  </si>
  <si>
    <t>693 Eleventh Avenue</t>
  </si>
  <si>
    <t>1019 Peach Street</t>
  </si>
  <si>
    <t>800-828-8287</t>
  </si>
  <si>
    <t>800-173-1733</t>
  </si>
  <si>
    <t>800-173-1734</t>
  </si>
  <si>
    <t>800-173-1735</t>
  </si>
  <si>
    <t>800-173-1736</t>
  </si>
  <si>
    <t>800-173-1737</t>
  </si>
  <si>
    <t>800-173-1738</t>
  </si>
  <si>
    <t>800-173-1739</t>
  </si>
  <si>
    <t>800-173-1740</t>
  </si>
  <si>
    <t>800-173-1741</t>
  </si>
  <si>
    <t>800-173-1742</t>
  </si>
  <si>
    <t>800-173-1743</t>
  </si>
  <si>
    <t>800-173-1744</t>
  </si>
  <si>
    <t>800-173-1745</t>
  </si>
  <si>
    <t>800-173-1746</t>
  </si>
  <si>
    <t>800-173-1747</t>
  </si>
  <si>
    <t>800-173-1748</t>
  </si>
  <si>
    <t>800-173-1749</t>
  </si>
  <si>
    <t>800-173-1750</t>
  </si>
  <si>
    <t>800-173-1751</t>
  </si>
  <si>
    <t>800-173-1752</t>
  </si>
  <si>
    <t>800-173-1753</t>
  </si>
  <si>
    <t>800-324-7243</t>
  </si>
  <si>
    <t>800-828-6710</t>
  </si>
  <si>
    <t>800-828-2843</t>
  </si>
  <si>
    <t>800-828-1045</t>
  </si>
  <si>
    <t>800-828-2135</t>
  </si>
  <si>
    <t>800-828-2533</t>
  </si>
  <si>
    <t>800-828-2489</t>
  </si>
  <si>
    <t>800-465-3091</t>
  </si>
  <si>
    <t>800-465-2631</t>
  </si>
  <si>
    <t>800-465-1543</t>
  </si>
  <si>
    <t>800-465-5457</t>
  </si>
  <si>
    <t>800-465-7580</t>
  </si>
  <si>
    <t>800-465-2902</t>
  </si>
  <si>
    <t>800-465-7079</t>
  </si>
  <si>
    <t>800-465-3023</t>
  </si>
  <si>
    <t>800-465-2986</t>
  </si>
  <si>
    <t>800-465-6842</t>
  </si>
  <si>
    <t>800-722-5565</t>
  </si>
  <si>
    <t>800-722-3921</t>
  </si>
  <si>
    <t>800-465-3743</t>
  </si>
  <si>
    <t>888-722-2795</t>
  </si>
  <si>
    <t>800-722-6180</t>
  </si>
  <si>
    <t>800-722-6383</t>
  </si>
  <si>
    <t>800-722-1225</t>
  </si>
  <si>
    <t>800-688-5805</t>
  </si>
  <si>
    <t>800-688-2885</t>
  </si>
  <si>
    <t>800-722-7815</t>
  </si>
  <si>
    <t>800-688-3047</t>
  </si>
  <si>
    <t>800-688-3048</t>
  </si>
  <si>
    <t>800-688-3779</t>
  </si>
  <si>
    <t>800-688-3421</t>
  </si>
  <si>
    <t>800-688-6764</t>
  </si>
  <si>
    <t>800-688-4133</t>
  </si>
  <si>
    <t>800-688-1894</t>
  </si>
  <si>
    <t>800-688-5633</t>
  </si>
  <si>
    <t>800-688-4951</t>
  </si>
  <si>
    <t>800-557-1053</t>
  </si>
  <si>
    <t>800-557-6260</t>
  </si>
  <si>
    <t>800-557-3659</t>
  </si>
  <si>
    <t>800-557-3778</t>
  </si>
  <si>
    <t>800-557-7030</t>
  </si>
  <si>
    <t>800-557-5313</t>
  </si>
  <si>
    <t>800-557-3679</t>
  </si>
  <si>
    <t>800-971-2648</t>
  </si>
  <si>
    <t>800-557-5565</t>
  </si>
  <si>
    <t>800-971-1416</t>
  </si>
  <si>
    <t>800-971-5736</t>
  </si>
  <si>
    <t>800-971-6469</t>
  </si>
  <si>
    <t>800-971-7432</t>
  </si>
  <si>
    <t>800-971-6235</t>
  </si>
  <si>
    <t>800-971-2644</t>
  </si>
  <si>
    <t>800-971-2133</t>
  </si>
  <si>
    <t>800-572-7335</t>
  </si>
  <si>
    <t>800-572-2629</t>
  </si>
  <si>
    <t>800-572-6385</t>
  </si>
  <si>
    <t>800-572-5177</t>
  </si>
  <si>
    <t>800-572-1555</t>
  </si>
  <si>
    <t>800-572-5797</t>
  </si>
  <si>
    <t>800-572-5481</t>
  </si>
  <si>
    <t>800-572-7234</t>
  </si>
  <si>
    <t>800-572-1864</t>
  </si>
  <si>
    <t>800-173-7590</t>
  </si>
  <si>
    <t>803-618-4969</t>
  </si>
  <si>
    <t>799-173-2690</t>
  </si>
  <si>
    <t>800-173-5760</t>
  </si>
  <si>
    <t>800-173-1186</t>
  </si>
  <si>
    <t>800-172-7343</t>
  </si>
  <si>
    <t>800-572-6059</t>
  </si>
  <si>
    <t>800-673-3724</t>
  </si>
  <si>
    <t>800-673-1921</t>
  </si>
  <si>
    <t>800-673-3742</t>
  </si>
  <si>
    <t>800-673-7753</t>
  </si>
  <si>
    <t>800-673-1644</t>
  </si>
  <si>
    <t>800-173-6880</t>
  </si>
  <si>
    <t>800-572-7678</t>
  </si>
  <si>
    <t>800-173-1046</t>
  </si>
  <si>
    <t>800-572-6661</t>
  </si>
  <si>
    <t>800-673-7115</t>
  </si>
  <si>
    <t>800-173-3484</t>
  </si>
  <si>
    <t>800-572-6694</t>
  </si>
  <si>
    <t>800-173-3419</t>
  </si>
  <si>
    <t>800-572-2902</t>
  </si>
  <si>
    <t>800-673-2640</t>
  </si>
  <si>
    <t>800-673-2468</t>
  </si>
  <si>
    <t>800-173-3645</t>
  </si>
  <si>
    <t>800-572-7651</t>
  </si>
  <si>
    <t>800-688-6390</t>
  </si>
  <si>
    <t>800-557-5221</t>
  </si>
  <si>
    <t>800-673-1376</t>
  </si>
  <si>
    <t>800-173-7919</t>
  </si>
  <si>
    <t>800-688-2795</t>
  </si>
  <si>
    <t>800-688-6181</t>
  </si>
  <si>
    <t>800-173-2953</t>
  </si>
  <si>
    <t>800-572-2785</t>
  </si>
  <si>
    <t>800-673-5566</t>
  </si>
  <si>
    <t>800-673-5880</t>
  </si>
  <si>
    <t>givetovcu@enews.com</t>
  </si>
  <si>
    <t>578 Paris Avenue</t>
  </si>
  <si>
    <t>725 Fourth Avenue</t>
  </si>
  <si>
    <t>1209 Main Street</t>
  </si>
  <si>
    <t>Apt.107</t>
  </si>
  <si>
    <t>664 Eighth Avenue</t>
  </si>
  <si>
    <t>785 Nunn Avenue</t>
  </si>
  <si>
    <t>134 Pear Street</t>
  </si>
  <si>
    <t>1165 Pumpkin Road</t>
  </si>
  <si>
    <t>1219 Long Road</t>
  </si>
  <si>
    <t>41 Mash Road</t>
  </si>
  <si>
    <t>1102 Court Street</t>
  </si>
  <si>
    <t>423 Snow Street</t>
  </si>
  <si>
    <t>174 Alan Street</t>
  </si>
  <si>
    <t>106 Hall Street</t>
  </si>
  <si>
    <t>321 Tool Road</t>
  </si>
  <si>
    <t>335 Snake Road</t>
  </si>
  <si>
    <t>175 Portsmouth Road</t>
  </si>
  <si>
    <t>724  Hunt Avenue</t>
  </si>
  <si>
    <t>504 Carolina Road</t>
  </si>
  <si>
    <t>800-971-4703</t>
  </si>
  <si>
    <t>800-971-7204</t>
  </si>
  <si>
    <t>800-572-2776</t>
  </si>
  <si>
    <t>800-572-3727</t>
  </si>
  <si>
    <t>899-248-0370</t>
  </si>
  <si>
    <t>899-839-7754</t>
  </si>
  <si>
    <t>800-673-8766</t>
  </si>
  <si>
    <t>800-173-3167</t>
  </si>
  <si>
    <t>800-572-3103</t>
  </si>
  <si>
    <t>800-688-7141</t>
  </si>
  <si>
    <t>800-557-7810</t>
  </si>
  <si>
    <t>800-173-1205</t>
  </si>
  <si>
    <t>800-722-1792</t>
  </si>
  <si>
    <t>800-722-8552</t>
  </si>
  <si>
    <t>800-688-5827</t>
  </si>
  <si>
    <t>800-827-7358</t>
  </si>
  <si>
    <t>899-207-1279</t>
  </si>
  <si>
    <t>800-371-4673</t>
  </si>
  <si>
    <t>899-521-0044</t>
  </si>
  <si>
    <t>800-566-0889</t>
  </si>
  <si>
    <t>800-777-1692</t>
  </si>
  <si>
    <t>899-582-4489</t>
  </si>
  <si>
    <t>899-174-2315</t>
  </si>
  <si>
    <t>800-793-4961</t>
  </si>
  <si>
    <t>800-204-7897</t>
  </si>
  <si>
    <t>800-953-8680</t>
  </si>
  <si>
    <t>800-772-7446</t>
  </si>
  <si>
    <t>800-359-6406</t>
  </si>
  <si>
    <t>899-484-5504</t>
  </si>
  <si>
    <t>800-834-8452</t>
  </si>
  <si>
    <t>899-248-7709</t>
  </si>
  <si>
    <t>899-839-8364</t>
  </si>
  <si>
    <t>800-918-1899</t>
  </si>
  <si>
    <t>800-324-4706</t>
  </si>
  <si>
    <t>800-828-7411</t>
  </si>
  <si>
    <t>800-828-4197</t>
  </si>
  <si>
    <t>800-828-1806</t>
  </si>
  <si>
    <t>800-828-8203</t>
  </si>
  <si>
    <t>800-828-8355</t>
  </si>
  <si>
    <t>800-828-9078</t>
  </si>
  <si>
    <t>800-828-9752</t>
  </si>
  <si>
    <t>800-828-8565</t>
  </si>
  <si>
    <t>800-828-8874</t>
  </si>
  <si>
    <t>800-828-7882</t>
  </si>
  <si>
    <t>800-828-6872</t>
  </si>
  <si>
    <t>800-465-6666</t>
  </si>
  <si>
    <t>800-465-7086</t>
  </si>
  <si>
    <t>800-465-9860</t>
  </si>
  <si>
    <t>800-465-4806</t>
  </si>
  <si>
    <t>800-465-3761</t>
  </si>
  <si>
    <t>800-465-2630</t>
  </si>
  <si>
    <t>800-465-4633</t>
  </si>
  <si>
    <t>800-465-8255</t>
  </si>
  <si>
    <t>800-465-2849</t>
  </si>
  <si>
    <t>800-465-4953</t>
  </si>
  <si>
    <t>800-465-1919</t>
  </si>
  <si>
    <t>800-465-8133</t>
  </si>
  <si>
    <t>800-722-3729</t>
  </si>
  <si>
    <t>800-722-1700</t>
  </si>
  <si>
    <t>800-722-8158</t>
  </si>
  <si>
    <t>800-722-5050</t>
  </si>
  <si>
    <t>800-722-2553</t>
  </si>
  <si>
    <t>800-722-8421</t>
  </si>
  <si>
    <t>800-722-2594</t>
  </si>
  <si>
    <t>800-722-6119</t>
  </si>
  <si>
    <t>800-688-6464</t>
  </si>
  <si>
    <t>800-688-7493</t>
  </si>
  <si>
    <t>800-688-9286</t>
  </si>
  <si>
    <t>800-688-4438</t>
  </si>
  <si>
    <t>800-688-8513</t>
  </si>
  <si>
    <t>800-688-5598</t>
  </si>
  <si>
    <t>800-688-3487</t>
  </si>
  <si>
    <t>800-688-4842</t>
  </si>
  <si>
    <t>800-688-7050</t>
  </si>
  <si>
    <t>800-688-9753</t>
  </si>
  <si>
    <t>800-688-2445</t>
  </si>
  <si>
    <t>800-688-4203</t>
  </si>
  <si>
    <t>800-688-5506</t>
  </si>
  <si>
    <t>800-688-2164</t>
  </si>
  <si>
    <t>800-688-8752</t>
  </si>
  <si>
    <t>800-688-6170</t>
  </si>
  <si>
    <t>800-688-1561</t>
  </si>
  <si>
    <t>800-688-9055</t>
  </si>
  <si>
    <t>800-557-4977</t>
  </si>
  <si>
    <t>800-557-7430</t>
  </si>
  <si>
    <t>800-557-7124</t>
  </si>
  <si>
    <t>800-557-9773</t>
  </si>
  <si>
    <t>800-557-1158</t>
  </si>
  <si>
    <t>800-557-2751</t>
  </si>
  <si>
    <t>800-557-9639</t>
  </si>
  <si>
    <t>800-557-4549</t>
  </si>
  <si>
    <t>800-971-6210</t>
  </si>
  <si>
    <t>800-971-8148</t>
  </si>
  <si>
    <t>800-971-7880</t>
  </si>
  <si>
    <t>800-971-4077</t>
  </si>
  <si>
    <t>800-971-1433</t>
  </si>
  <si>
    <t>800-971-7097</t>
  </si>
  <si>
    <t>800-971-7995</t>
  </si>
  <si>
    <t>800-971-9030</t>
  </si>
  <si>
    <t>800-971-1067</t>
  </si>
  <si>
    <t>800-971-7606</t>
  </si>
  <si>
    <t>800-971-3268</t>
  </si>
  <si>
    <t>800-971-3895</t>
  </si>
  <si>
    <t>800-572-5753</t>
  </si>
  <si>
    <t>800-572-5532</t>
  </si>
  <si>
    <t>800-572-4100</t>
  </si>
  <si>
    <t>800-572-8776</t>
  </si>
  <si>
    <t>800-572-2388</t>
  </si>
  <si>
    <t>800-572-2632</t>
  </si>
  <si>
    <t>800-572-9054</t>
  </si>
  <si>
    <t>800-572-3086</t>
  </si>
  <si>
    <t>800-572-4886</t>
  </si>
  <si>
    <t>800-572-4548</t>
  </si>
  <si>
    <t>800-572-6954</t>
  </si>
  <si>
    <t>800-173-8135</t>
  </si>
  <si>
    <t>800-173-7168</t>
  </si>
  <si>
    <t>800-173-2039</t>
  </si>
  <si>
    <t>803-618-7485</t>
  </si>
  <si>
    <t>799-172-8977</t>
  </si>
  <si>
    <t>800-173-7824</t>
  </si>
  <si>
    <t>800-173-1871</t>
  </si>
  <si>
    <t>800-173-4910</t>
  </si>
  <si>
    <t>800-173-8948</t>
  </si>
  <si>
    <t>800-572-2890</t>
  </si>
  <si>
    <t>800-673-6411</t>
  </si>
  <si>
    <t>800-673-7297</t>
  </si>
  <si>
    <t>800-673-4430</t>
  </si>
  <si>
    <t>800-673-7395</t>
  </si>
  <si>
    <t>800-673-2530</t>
  </si>
  <si>
    <t>800-173-5267</t>
  </si>
  <si>
    <t>800-572-2187</t>
  </si>
  <si>
    <t>618-552-8359</t>
  </si>
  <si>
    <t>800-173-4540</t>
  </si>
  <si>
    <t>800-572-5842</t>
  </si>
  <si>
    <t>800-673-6917</t>
  </si>
  <si>
    <t>800-673-8161</t>
  </si>
  <si>
    <t>800-173-9484</t>
  </si>
  <si>
    <t>800-572-1556</t>
  </si>
  <si>
    <t>800-688-6009</t>
  </si>
  <si>
    <t>800-557-8492</t>
  </si>
  <si>
    <t>800-173-7402</t>
  </si>
  <si>
    <t>800-572-3250</t>
  </si>
  <si>
    <t>800-673-4827</t>
  </si>
  <si>
    <t>800-673-6188</t>
  </si>
  <si>
    <t>800-173-6416</t>
  </si>
  <si>
    <t>800-572-7883</t>
  </si>
  <si>
    <t>800-688-7670</t>
  </si>
  <si>
    <t>800-557-3174</t>
  </si>
  <si>
    <t>800-673-5103</t>
  </si>
  <si>
    <t>800-173-6554</t>
  </si>
  <si>
    <t>800-572-9626</t>
  </si>
  <si>
    <t>800-688-3271</t>
  </si>
  <si>
    <t>800-557-8555</t>
  </si>
  <si>
    <t>800-173-7722</t>
  </si>
  <si>
    <t>800-572-5712</t>
  </si>
  <si>
    <t>800-673-1914</t>
  </si>
  <si>
    <t>800-673-5970</t>
  </si>
  <si>
    <t>800-173-9364</t>
  </si>
  <si>
    <t>800-173-7432</t>
  </si>
  <si>
    <t>800-572-2816</t>
  </si>
  <si>
    <t>800-173-9807</t>
  </si>
  <si>
    <t>800-173-5948</t>
  </si>
  <si>
    <t>800-572-1277</t>
  </si>
  <si>
    <t>800-673-7885</t>
  </si>
  <si>
    <t>Board</t>
  </si>
  <si>
    <t xml:space="preserve">Helen </t>
  </si>
  <si>
    <t>Position</t>
  </si>
  <si>
    <t>Advisor</t>
  </si>
  <si>
    <t>Hudgins, II</t>
  </si>
  <si>
    <t>John David</t>
  </si>
  <si>
    <t>Roy</t>
  </si>
  <si>
    <t>Asst to the Director</t>
  </si>
  <si>
    <t>Senior Manager</t>
  </si>
  <si>
    <t>Quality Control Mgr</t>
  </si>
  <si>
    <t>Marketing Mgr</t>
  </si>
  <si>
    <t>Training Mrg</t>
  </si>
  <si>
    <t>Personnel Mgr</t>
  </si>
  <si>
    <t>Division Director</t>
  </si>
  <si>
    <t>Finance Mgr</t>
  </si>
  <si>
    <t>Distribution Mgr</t>
  </si>
  <si>
    <t>Accounting Mgr</t>
  </si>
  <si>
    <t>Ronda</t>
  </si>
  <si>
    <t>2018 Pear Grove</t>
  </si>
  <si>
    <t>800-173-6314</t>
  </si>
  <si>
    <t>800-173-8645</t>
  </si>
  <si>
    <t>877-190-6316</t>
  </si>
  <si>
    <t>888-363-4364</t>
  </si>
  <si>
    <t>999-800-9380</t>
  </si>
  <si>
    <t>999-800-9387</t>
  </si>
  <si>
    <t>999-800-9394</t>
  </si>
  <si>
    <t>999-800-9401</t>
  </si>
  <si>
    <t>999-800-9408</t>
  </si>
  <si>
    <t>999-800-9415</t>
  </si>
  <si>
    <t>999-800-9422</t>
  </si>
  <si>
    <t>999-800-9429</t>
  </si>
  <si>
    <t>999-800-9436</t>
  </si>
  <si>
    <t>999-800-9443</t>
  </si>
  <si>
    <t>999-800-9450</t>
  </si>
  <si>
    <t>999-800-9457</t>
  </si>
  <si>
    <t>999-800-9464</t>
  </si>
  <si>
    <t>999-800-9471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</si>
  <si>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</si>
  <si>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</si>
  <si>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</si>
  <si>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</si>
  <si>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</si>
  <si>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</si>
  <si>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</si>
  <si>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</si>
  <si>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</si>
  <si>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</si>
  <si>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</si>
  <si>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Contribution 25</t>
  </si>
  <si>
    <t>Total</t>
  </si>
  <si>
    <t>Algebra</t>
  </si>
  <si>
    <t>Hagen</t>
  </si>
  <si>
    <t>Marge</t>
  </si>
  <si>
    <t>7323 Sedgemoor Cr.</t>
  </si>
  <si>
    <t>Mechanicsville</t>
  </si>
  <si>
    <t>Salutation</t>
  </si>
  <si>
    <t>Dr.</t>
  </si>
  <si>
    <t>Mr.</t>
  </si>
  <si>
    <t>Aaron</t>
  </si>
  <si>
    <t>Vincent</t>
  </si>
  <si>
    <t>Robert</t>
  </si>
  <si>
    <t>Earl</t>
  </si>
  <si>
    <t>Ms.</t>
  </si>
  <si>
    <t>Mrs.</t>
  </si>
  <si>
    <t>1 Amount</t>
  </si>
  <si>
    <t>Month1</t>
  </si>
  <si>
    <t>Day1</t>
  </si>
  <si>
    <t>Check#1</t>
  </si>
  <si>
    <t>2 Amount</t>
  </si>
  <si>
    <t>Month2</t>
  </si>
  <si>
    <t>Day2</t>
  </si>
  <si>
    <t>Check#2</t>
  </si>
  <si>
    <t>3 Amount</t>
  </si>
  <si>
    <t>Month3</t>
  </si>
  <si>
    <t>Day3</t>
  </si>
  <si>
    <t>Check#3</t>
  </si>
  <si>
    <t>4 Amount</t>
  </si>
  <si>
    <t>Month4</t>
  </si>
  <si>
    <t>Day4</t>
  </si>
  <si>
    <t>Check#4</t>
  </si>
  <si>
    <t>5 Amount</t>
  </si>
  <si>
    <t>Month5</t>
  </si>
  <si>
    <t>Day5</t>
  </si>
  <si>
    <t>Check#5</t>
  </si>
  <si>
    <t>6 Amount</t>
  </si>
  <si>
    <t>Month6</t>
  </si>
  <si>
    <t>Day6</t>
  </si>
  <si>
    <t>Check#6</t>
  </si>
  <si>
    <t>7 Amount</t>
  </si>
  <si>
    <t>Month7</t>
  </si>
  <si>
    <t>Day7</t>
  </si>
  <si>
    <t>Check#7</t>
  </si>
  <si>
    <t>8 Amount</t>
  </si>
  <si>
    <t>Month8</t>
  </si>
  <si>
    <t>Day8</t>
  </si>
  <si>
    <t>Check#8</t>
  </si>
  <si>
    <t>9 Amount</t>
  </si>
  <si>
    <t>Month9</t>
  </si>
  <si>
    <t>Day9</t>
  </si>
  <si>
    <t>Check#9</t>
  </si>
  <si>
    <t>10 Amount</t>
  </si>
  <si>
    <t>Month10</t>
  </si>
  <si>
    <t>Day10</t>
  </si>
  <si>
    <t>Check#10</t>
  </si>
  <si>
    <t>11 Amount</t>
  </si>
  <si>
    <t>Month11</t>
  </si>
  <si>
    <t>Day11</t>
  </si>
  <si>
    <t>Check#11</t>
  </si>
  <si>
    <t>12 Amount</t>
  </si>
  <si>
    <t>Month12</t>
  </si>
  <si>
    <t>Day12</t>
  </si>
  <si>
    <t>Check#12</t>
  </si>
  <si>
    <t>13 Amount</t>
  </si>
  <si>
    <t>Month13</t>
  </si>
  <si>
    <t>Day13</t>
  </si>
  <si>
    <t>Check#13</t>
  </si>
  <si>
    <t>14 Amount</t>
  </si>
  <si>
    <t>Month14</t>
  </si>
  <si>
    <t>Day14</t>
  </si>
  <si>
    <t>Check#14</t>
  </si>
  <si>
    <t>15 Amount</t>
  </si>
  <si>
    <t>Month15</t>
  </si>
  <si>
    <t>Day15</t>
  </si>
  <si>
    <t>Check#15</t>
  </si>
  <si>
    <t>16 Amount</t>
  </si>
  <si>
    <t>Month16</t>
  </si>
  <si>
    <t>Day16</t>
  </si>
  <si>
    <t>Check#16</t>
  </si>
  <si>
    <t>17 Amount</t>
  </si>
  <si>
    <t>Month17</t>
  </si>
  <si>
    <t>Day17</t>
  </si>
  <si>
    <t>Check#17</t>
  </si>
  <si>
    <t>18 Amount</t>
  </si>
  <si>
    <t>Month18</t>
  </si>
  <si>
    <t>Day18</t>
  </si>
  <si>
    <t>Check#18</t>
  </si>
  <si>
    <t>19 Amount</t>
  </si>
  <si>
    <t>Month19</t>
  </si>
  <si>
    <t>Day19</t>
  </si>
  <si>
    <t>Check#19</t>
  </si>
  <si>
    <t>20 Amount</t>
  </si>
  <si>
    <t>Month20</t>
  </si>
  <si>
    <t>Day20</t>
  </si>
  <si>
    <t>Check#20</t>
  </si>
  <si>
    <t>21 Amount</t>
  </si>
  <si>
    <t>Month21</t>
  </si>
  <si>
    <t>Day21</t>
  </si>
  <si>
    <t>Check#21</t>
  </si>
  <si>
    <t>22 Amount</t>
  </si>
  <si>
    <t>Month22</t>
  </si>
  <si>
    <t>Day22</t>
  </si>
  <si>
    <t>Check#22</t>
  </si>
  <si>
    <t>23 Amount</t>
  </si>
  <si>
    <t>Month23</t>
  </si>
  <si>
    <t>Day23</t>
  </si>
  <si>
    <t>Check#23</t>
  </si>
  <si>
    <t>24 Amount</t>
  </si>
  <si>
    <t>Month24</t>
  </si>
  <si>
    <t>Day24</t>
  </si>
  <si>
    <t>Check#24</t>
  </si>
  <si>
    <t>25 Amount</t>
  </si>
  <si>
    <t>Month25</t>
  </si>
  <si>
    <t>Day25</t>
  </si>
  <si>
    <t>Check#25</t>
  </si>
  <si>
    <t>Contributions Sheet allows for entry of personal information for individuals</t>
  </si>
  <si>
    <t>etc.</t>
  </si>
  <si>
    <t>Below is the list of column headings</t>
  </si>
  <si>
    <t>Pledge Total =</t>
  </si>
  <si>
    <t>Total Contributed</t>
  </si>
  <si>
    <t>Contributions</t>
  </si>
  <si>
    <t>Volunteer</t>
  </si>
  <si>
    <t>Contributor</t>
  </si>
  <si>
    <t>Teacher</t>
  </si>
  <si>
    <t>Beginning Affiliation</t>
  </si>
  <si>
    <t>Gender</t>
  </si>
  <si>
    <t>F</t>
  </si>
  <si>
    <t>M</t>
  </si>
  <si>
    <t>Years of Association</t>
  </si>
  <si>
    <t>Days of Association</t>
  </si>
  <si>
    <t>Remaining on Pledge</t>
  </si>
  <si>
    <t>Current Number in list =</t>
  </si>
  <si>
    <t>Number Contributing this year =</t>
  </si>
  <si>
    <t>&lt; Use COUNTA function to obtain this number</t>
  </si>
  <si>
    <t>&lt; Use COUNTIF function to obtain this number</t>
  </si>
  <si>
    <t>% of Pledge Paid</t>
  </si>
  <si>
    <t>I. Love</t>
  </si>
  <si>
    <t>107 Number Lane</t>
  </si>
  <si>
    <t>cash</t>
  </si>
  <si>
    <t>Wilma</t>
  </si>
  <si>
    <t>Board President</t>
  </si>
  <si>
    <t>Board Vice-president</t>
  </si>
  <si>
    <t>Board Secretary</t>
  </si>
  <si>
    <r>
      <t xml:space="preserve">Totals </t>
    </r>
    <r>
      <rPr>
        <sz val="10"/>
        <color indexed="12"/>
        <rFont val="Arial"/>
        <family val="2"/>
      </rPr>
      <t xml:space="preserve">from </t>
    </r>
    <r>
      <rPr>
        <b/>
        <sz val="10"/>
        <color indexed="12"/>
        <rFont val="Arial"/>
        <family val="2"/>
      </rPr>
      <t xml:space="preserve">Contributions </t>
    </r>
    <r>
      <rPr>
        <sz val="10"/>
        <color indexed="12"/>
        <rFont val="Arial"/>
        <family val="2"/>
      </rPr>
      <t>Sheet</t>
    </r>
  </si>
  <si>
    <t>Compare Above</t>
  </si>
  <si>
    <t>and Below</t>
  </si>
  <si>
    <t xml:space="preserve">1. To enter contributions hide columns D through Q </t>
  </si>
  <si>
    <t>312 Promenade des Anglais</t>
  </si>
  <si>
    <t>as well as space for recording contributions including Amount, Month, Day and Check Number.</t>
  </si>
  <si>
    <t>Totals &amp; Monthly summary procedures will only handle 25 separate contributions for an individual.</t>
  </si>
  <si>
    <t>AAAAAA</t>
  </si>
  <si>
    <r>
      <t xml:space="preserve">#1 Not Yet </t>
    </r>
    <r>
      <rPr>
        <b/>
        <sz val="8"/>
        <rFont val="Arial"/>
        <family val="2"/>
      </rPr>
      <t>Acknowledged</t>
    </r>
  </si>
  <si>
    <t>Salu-tation</t>
  </si>
  <si>
    <t xml:space="preserve">3.  The sum formulas are now incorrect for rows where cells were inserted.  To corrrect </t>
  </si>
  <si>
    <t>2.  Enter contributions in the Contributions sheet.</t>
  </si>
  <si>
    <t xml:space="preserve">     a. Enter a contribution of $1,000 for Wilma Andrews on 5/22 with check # = 1000.</t>
  </si>
  <si>
    <t>ID #</t>
  </si>
  <si>
    <r>
      <t xml:space="preserve">    (Select columns D thru Q, </t>
    </r>
    <r>
      <rPr>
        <b/>
        <sz val="12"/>
        <color indexed="17"/>
        <rFont val="Arial"/>
        <family val="2"/>
      </rPr>
      <t>F</t>
    </r>
    <r>
      <rPr>
        <b/>
        <u val="single"/>
        <sz val="12"/>
        <color indexed="17"/>
        <rFont val="Arial"/>
        <family val="2"/>
      </rPr>
      <t>o</t>
    </r>
    <r>
      <rPr>
        <b/>
        <sz val="12"/>
        <color indexed="17"/>
        <rFont val="Arial"/>
        <family val="2"/>
      </rPr>
      <t>rmat</t>
    </r>
    <r>
      <rPr>
        <sz val="12"/>
        <color indexed="17"/>
        <rFont val="Arial"/>
        <family val="2"/>
      </rPr>
      <t xml:space="preserve">, </t>
    </r>
    <r>
      <rPr>
        <b/>
        <u val="single"/>
        <sz val="12"/>
        <color indexed="17"/>
        <rFont val="Arial"/>
        <family val="2"/>
      </rPr>
      <t>C</t>
    </r>
    <r>
      <rPr>
        <b/>
        <sz val="12"/>
        <color indexed="17"/>
        <rFont val="Arial"/>
        <family val="2"/>
      </rPr>
      <t>olumns</t>
    </r>
    <r>
      <rPr>
        <sz val="12"/>
        <color indexed="17"/>
        <rFont val="Arial"/>
        <family val="2"/>
      </rPr>
      <t xml:space="preserve">, </t>
    </r>
    <r>
      <rPr>
        <b/>
        <u val="single"/>
        <sz val="12"/>
        <color indexed="17"/>
        <rFont val="Arial"/>
        <family val="2"/>
      </rPr>
      <t>H</t>
    </r>
    <r>
      <rPr>
        <b/>
        <sz val="12"/>
        <color indexed="17"/>
        <rFont val="Arial"/>
        <family val="2"/>
      </rPr>
      <t>ide</t>
    </r>
    <r>
      <rPr>
        <sz val="12"/>
        <color indexed="17"/>
        <rFont val="Arial"/>
        <family val="2"/>
      </rPr>
      <t>)</t>
    </r>
  </si>
  <si>
    <r>
      <t xml:space="preserve">     When a contribution is entered put a 1 in </t>
    </r>
    <r>
      <rPr>
        <b/>
        <sz val="12"/>
        <color indexed="12"/>
        <rFont val="Arial"/>
        <family val="2"/>
      </rPr>
      <t>Not Acknowledged</t>
    </r>
    <r>
      <rPr>
        <sz val="12"/>
        <color indexed="12"/>
        <rFont val="Arial"/>
        <family val="2"/>
      </rPr>
      <t xml:space="preserve"> column.</t>
    </r>
  </si>
  <si>
    <r>
      <t xml:space="preserve">4.  Unhide columns </t>
    </r>
    <r>
      <rPr>
        <sz val="12"/>
        <color indexed="17"/>
        <rFont val="Arial"/>
        <family val="2"/>
      </rPr>
      <t xml:space="preserve">(Select columns C and R, </t>
    </r>
    <r>
      <rPr>
        <b/>
        <sz val="12"/>
        <color indexed="17"/>
        <rFont val="Arial"/>
        <family val="2"/>
      </rPr>
      <t>F</t>
    </r>
    <r>
      <rPr>
        <b/>
        <u val="single"/>
        <sz val="12"/>
        <color indexed="17"/>
        <rFont val="Arial"/>
        <family val="2"/>
      </rPr>
      <t>o</t>
    </r>
    <r>
      <rPr>
        <b/>
        <sz val="12"/>
        <color indexed="17"/>
        <rFont val="Arial"/>
        <family val="2"/>
      </rPr>
      <t>rmat</t>
    </r>
    <r>
      <rPr>
        <sz val="12"/>
        <color indexed="17"/>
        <rFont val="Arial"/>
        <family val="2"/>
      </rPr>
      <t xml:space="preserve">, </t>
    </r>
    <r>
      <rPr>
        <b/>
        <u val="single"/>
        <sz val="12"/>
        <color indexed="17"/>
        <rFont val="Arial"/>
        <family val="2"/>
      </rPr>
      <t>C</t>
    </r>
    <r>
      <rPr>
        <b/>
        <sz val="12"/>
        <color indexed="17"/>
        <rFont val="Arial"/>
        <family val="2"/>
      </rPr>
      <t>olumns</t>
    </r>
    <r>
      <rPr>
        <sz val="12"/>
        <color indexed="17"/>
        <rFont val="Arial"/>
        <family val="2"/>
      </rPr>
      <t xml:space="preserve">, </t>
    </r>
    <r>
      <rPr>
        <b/>
        <u val="single"/>
        <sz val="12"/>
        <color indexed="17"/>
        <rFont val="Arial"/>
        <family val="2"/>
      </rPr>
      <t>U</t>
    </r>
    <r>
      <rPr>
        <b/>
        <sz val="12"/>
        <color indexed="17"/>
        <rFont val="Arial"/>
        <family val="2"/>
      </rPr>
      <t>nhide</t>
    </r>
    <r>
      <rPr>
        <sz val="12"/>
        <color indexed="17"/>
        <rFont val="Arial"/>
        <family val="2"/>
      </rPr>
      <t>)</t>
    </r>
  </si>
  <si>
    <r>
      <t xml:space="preserve">5.  Enter information for yourself using the </t>
    </r>
    <r>
      <rPr>
        <b/>
        <sz val="12"/>
        <color indexed="12"/>
        <rFont val="Arial"/>
        <family val="2"/>
      </rPr>
      <t>Form</t>
    </r>
    <r>
      <rPr>
        <sz val="12"/>
        <color indexed="12"/>
        <rFont val="Arial"/>
        <family val="2"/>
      </rPr>
      <t xml:space="preserve"> and then sort the list.</t>
    </r>
  </si>
  <si>
    <t xml:space="preserve">     obtain monthly totals from the contributions list.</t>
  </si>
  <si>
    <t>(The numbers are in reverse order of their reception.)</t>
  </si>
  <si>
    <t>6.  Go to the Intro Sheet and use the COUNTA function in Cell D5 to count # in the list.</t>
  </si>
  <si>
    <t xml:space="preserve">     Use the COUNTif function in Cell D6 to count # in the list contributing this year.</t>
  </si>
  <si>
    <t xml:space="preserve">7.  Go to the Monthly Summary worksheet to see how the SUMIF function is used to </t>
  </si>
  <si>
    <t>Monthly totals computed with SUM &amp; SUMIF functions using the Contributions worksheet</t>
  </si>
  <si>
    <t>Divide by 365.25</t>
  </si>
  <si>
    <t xml:space="preserve"> =NOW()</t>
  </si>
  <si>
    <t>External References</t>
  </si>
  <si>
    <t>Maximum</t>
  </si>
  <si>
    <t>Mean</t>
  </si>
  <si>
    <t>Median</t>
  </si>
  <si>
    <t>Minimum</t>
  </si>
  <si>
    <t>25th Percentile</t>
  </si>
  <si>
    <t>Standard Deviation</t>
  </si>
  <si>
    <t>Today: Date, Time</t>
  </si>
  <si>
    <t>Difference</t>
  </si>
  <si>
    <t>If &amp; difference</t>
  </si>
  <si>
    <t>8.  Additional functions and calculations are performed on Functions worksheet.</t>
  </si>
  <si>
    <t>Yearfrac function</t>
  </si>
  <si>
    <t>Birthday</t>
  </si>
  <si>
    <t>Etoila</t>
  </si>
  <si>
    <t>129 Nonprofit Drive</t>
  </si>
  <si>
    <t>Campus</t>
  </si>
  <si>
    <t>800-678-7423</t>
  </si>
  <si>
    <t>800-678-4518</t>
  </si>
  <si>
    <t>imastarr@ourplace.org</t>
  </si>
  <si>
    <t>Handsom</t>
  </si>
  <si>
    <r>
      <t xml:space="preserve">     b. </t>
    </r>
    <r>
      <rPr>
        <sz val="12"/>
        <color indexed="17"/>
        <rFont val="Arial"/>
        <family val="2"/>
      </rPr>
      <t xml:space="preserve">Move cursor down a row and highlight columns U through X, select </t>
    </r>
    <r>
      <rPr>
        <u val="single"/>
        <sz val="12"/>
        <color indexed="17"/>
        <rFont val="Arial"/>
        <family val="2"/>
      </rPr>
      <t>I</t>
    </r>
    <r>
      <rPr>
        <sz val="12"/>
        <color indexed="17"/>
        <rFont val="Arial"/>
        <family val="2"/>
      </rPr>
      <t>nsert, C</t>
    </r>
    <r>
      <rPr>
        <u val="single"/>
        <sz val="12"/>
        <color indexed="17"/>
        <rFont val="Arial"/>
        <family val="2"/>
      </rPr>
      <t>e</t>
    </r>
    <r>
      <rPr>
        <sz val="12"/>
        <color indexed="17"/>
        <rFont val="Arial"/>
        <family val="2"/>
      </rPr>
      <t>lls.</t>
    </r>
  </si>
  <si>
    <r>
      <t xml:space="preserve">         </t>
    </r>
    <r>
      <rPr>
        <sz val="12"/>
        <color indexed="17"/>
        <rFont val="Arial"/>
        <family val="2"/>
      </rPr>
      <t xml:space="preserve">Select "Shift cells right" in this menu.  </t>
    </r>
    <r>
      <rPr>
        <sz val="12"/>
        <color indexed="12"/>
        <rFont val="Arial"/>
        <family val="2"/>
      </rPr>
      <t>In the inserted 4 blank cells</t>
    </r>
  </si>
  <si>
    <t xml:space="preserve">         enter a contribution of $100 for Paul Barbee on 5/1 with check # = 1000.</t>
  </si>
  <si>
    <t xml:space="preserve">     go to cell S2, click on the fill handle and drag sum formula down to the bottom of list.</t>
  </si>
  <si>
    <t>Heading Name</t>
  </si>
  <si>
    <t>Column</t>
  </si>
  <si>
    <t>A</t>
  </si>
  <si>
    <t xml:space="preserve">B </t>
  </si>
  <si>
    <t>C</t>
  </si>
  <si>
    <t>D</t>
  </si>
  <si>
    <t>E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</si>
  <si>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</si>
  <si>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</si>
  <si>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</si>
  <si>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</si>
  <si>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</si>
  <si>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</si>
  <si>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</si>
  <si>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</si>
  <si>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</si>
  <si>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</si>
  <si>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</si>
  <si>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</si>
  <si>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</si>
  <si>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</si>
  <si>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</si>
  <si>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</si>
  <si>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</si>
  <si>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</si>
  <si>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</si>
  <si>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</si>
  <si>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</si>
  <si>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</si>
  <si>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</si>
  <si>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</si>
  <si>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</si>
  <si>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</si>
  <si>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</si>
  <si>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</si>
  <si>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</si>
  <si>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</si>
  <si>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</si>
  <si>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</si>
  <si>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</si>
  <si>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</si>
  <si>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</si>
  <si>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</si>
  <si>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</si>
  <si>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</si>
  <si>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</si>
  <si>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</si>
  <si>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</si>
  <si>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</si>
  <si>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</si>
  <si>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</si>
  <si>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</si>
  <si>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</si>
  <si>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</si>
  <si>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</si>
  <si>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</si>
  <si>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</si>
  <si>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</si>
  <si>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</si>
  <si>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</si>
  <si>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</si>
  <si>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</si>
  <si>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</si>
  <si>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</si>
  <si>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</si>
  <si>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</si>
  <si>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</si>
  <si>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</si>
  <si>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</si>
  <si>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</si>
  <si>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</si>
  <si>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</si>
  <si>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</si>
  <si>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</si>
  <si>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</si>
  <si>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</si>
  <si>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</si>
  <si>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</si>
  <si>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</si>
  <si>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</si>
  <si>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</si>
  <si>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</si>
  <si>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</si>
  <si>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</si>
  <si>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</si>
  <si>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</si>
  <si>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</si>
  <si>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</si>
  <si>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</si>
  <si>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</si>
  <si>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</si>
  <si>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</si>
  <si>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</si>
  <si>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</si>
  <si>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</si>
  <si>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</si>
  <si>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</si>
  <si>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</si>
  <si>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</si>
  <si>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</si>
  <si>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</si>
  <si>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</si>
  <si>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</si>
  <si>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</si>
  <si>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</si>
  <si>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</si>
  <si>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</si>
  <si>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</si>
  <si>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</si>
  <si>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</si>
  <si>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</si>
  <si>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</si>
  <si>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</si>
  <si>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</si>
  <si>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</si>
  <si>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</si>
  <si>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</si>
  <si>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</si>
  <si>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</si>
  <si>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 xml:space="preserve"> Totals</t>
  </si>
  <si>
    <t xml:space="preserve">Number </t>
  </si>
  <si>
    <t xml:space="preserve">Current </t>
  </si>
  <si>
    <t>Year</t>
  </si>
  <si>
    <t>Contribution</t>
  </si>
  <si>
    <t>Year (-3)</t>
  </si>
  <si>
    <t>Year (-2)</t>
  </si>
  <si>
    <t>Year (-1)</t>
  </si>
  <si>
    <r>
      <t xml:space="preserve">Most recent Contribution Info is recorded in </t>
    </r>
    <r>
      <rPr>
        <b/>
        <sz val="10"/>
        <rFont val="Arial"/>
        <family val="2"/>
      </rPr>
      <t>1 Amount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Month1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 xml:space="preserve">Day1 </t>
    </r>
    <r>
      <rPr>
        <sz val="10"/>
        <rFont val="Arial"/>
        <family val="0"/>
      </rPr>
      <t xml:space="preserve">and </t>
    </r>
    <r>
      <rPr>
        <b/>
        <sz val="10"/>
        <rFont val="Arial"/>
        <family val="2"/>
      </rPr>
      <t>Check#1</t>
    </r>
    <r>
      <rPr>
        <sz val="10"/>
        <rFont val="Arial"/>
        <family val="0"/>
      </rPr>
      <t>.</t>
    </r>
  </si>
  <si>
    <r>
      <t xml:space="preserve">2nd most recent Contribution Info is recorded in </t>
    </r>
    <r>
      <rPr>
        <b/>
        <sz val="10"/>
        <rFont val="Arial"/>
        <family val="2"/>
      </rPr>
      <t>2 Amount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Month2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Day2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Check#2</t>
    </r>
    <r>
      <rPr>
        <sz val="10"/>
        <rFont val="Arial"/>
        <family val="0"/>
      </rPr>
      <t>.</t>
    </r>
  </si>
  <si>
    <r>
      <t xml:space="preserve">3rd most recent Contribution Info is recorded in </t>
    </r>
    <r>
      <rPr>
        <b/>
        <sz val="10"/>
        <rFont val="Arial"/>
        <family val="2"/>
      </rPr>
      <t>3 Amount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Month3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Day3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Check#3</t>
    </r>
    <r>
      <rPr>
        <sz val="10"/>
        <rFont val="Arial"/>
        <family val="0"/>
      </rPr>
      <t>.</t>
    </r>
  </si>
  <si>
    <r>
      <t xml:space="preserve">25th most recent Contribution Info is recorded in </t>
    </r>
    <r>
      <rPr>
        <b/>
        <sz val="10"/>
        <rFont val="Arial"/>
        <family val="2"/>
      </rPr>
      <t>25 Amount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Month25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 xml:space="preserve">Day25 </t>
    </r>
    <r>
      <rPr>
        <sz val="10"/>
        <rFont val="Arial"/>
        <family val="0"/>
      </rPr>
      <t xml:space="preserve">and </t>
    </r>
    <r>
      <rPr>
        <b/>
        <sz val="10"/>
        <rFont val="Arial"/>
        <family val="2"/>
      </rPr>
      <t>Check#25</t>
    </r>
    <r>
      <rPr>
        <sz val="10"/>
        <rFont val="Arial"/>
        <family val="0"/>
      </rPr>
      <t>.</t>
    </r>
  </si>
  <si>
    <t>Workbook Created by Robert L. Andrews, Edited May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</si>
</sst>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"/>
    <numFmt numFmtId="166" formatCode="&quot;$&quot;#,##0.00"/>
    <numFmt numFmtId="167" formatCode="mm/dd/yy"/>
    <numFmt numFmtId="168" formatCode="m/d/yy\ h:mm\ AM/PM"/>
    <numFmt numFmtId="169" formatCode="&quot;$&quot;#,##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12"/>
      <color indexed="60"/>
      <name val="Arial"/>
      <family val="2"/>
    </font>
    <font>
      <sz val="8"/>
      <color indexed="17"/>
      <name val="Arial"/>
      <family val="2"/>
    </font>
    <font>
      <u val="single"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color indexed="16"/>
      <name val="Arial"/>
      <family val="2"/>
    </font>
    <font>
      <sz val="12"/>
      <name val="Arial"/>
      <family val="0"/>
    </font>
    <font>
      <sz val="5.25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b/>
      <sz val="12"/>
      <color indexed="12"/>
      <name val="Arial"/>
      <family val="2"/>
    </font>
    <font>
      <u val="single"/>
      <sz val="12"/>
      <color indexed="17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" fontId="5" fillId="0" borderId="0" xfId="0" applyNumberFormat="1" applyFont="1" applyAlignment="1">
      <alignment horizontal="center" wrapText="1"/>
    </xf>
    <xf numFmtId="0" fontId="0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0" fontId="4" fillId="3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7" fillId="3" borderId="0" xfId="0" applyFont="1" applyFill="1" applyAlignment="1">
      <alignment/>
    </xf>
    <xf numFmtId="0" fontId="5" fillId="3" borderId="0" xfId="0" applyFont="1" applyFill="1" applyAlignment="1">
      <alignment/>
    </xf>
    <xf numFmtId="166" fontId="1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1" fontId="0" fillId="4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22" fillId="0" borderId="0" xfId="0" applyFont="1" applyFill="1" applyAlignment="1">
      <alignment/>
    </xf>
    <xf numFmtId="0" fontId="22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30" fillId="0" borderId="0" xfId="0" applyFont="1" applyAlignment="1">
      <alignment/>
    </xf>
    <xf numFmtId="166" fontId="14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 horizontal="center"/>
    </xf>
    <xf numFmtId="168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6" fontId="15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10" fontId="0" fillId="0" borderId="0" xfId="0" applyNumberFormat="1" applyAlignment="1">
      <alignment horizontal="center"/>
    </xf>
    <xf numFmtId="10" fontId="0" fillId="2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Annual Total of Individual Contributions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75"/>
          <c:y val="0.131"/>
          <c:w val="0.426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'Monthly Summary'!$C$16</c:f>
              <c:numCache>
                <c:ptCount val="1"/>
                <c:pt idx="0">
                  <c:v>29950</c:v>
                </c:pt>
              </c:numCache>
            </c:numRef>
          </c:val>
        </c:ser>
        <c:gapWidth val="500"/>
        <c:axId val="40088135"/>
        <c:axId val="25248896"/>
      </c:bar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  <c:max val="1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008813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Years'!$B$2:$B$44</c:f>
              <c:strCache/>
            </c:strRef>
          </c:cat>
          <c:val>
            <c:numRef>
              <c:f>'3 Years'!$C$2:$C$44</c:f>
              <c:numCache/>
            </c:numRef>
          </c:val>
          <c:smooth val="0"/>
        </c:ser>
        <c:marker val="1"/>
        <c:axId val="25913473"/>
        <c:axId val="31894666"/>
      </c:line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3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771525</xdr:colOff>
      <xdr:row>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43100"/>
          <a:ext cx="5819775" cy="1285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To enter new individuals,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select the columns 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through 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(through 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Check#1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).  Next click on 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ata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and subsequently on 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rm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.  Click on the 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Ne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button to obtain the menu that will allow you to enter information for a new individual.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(Under </a:t>
          </a:r>
          <a:r>
            <a:rPr lang="en-US" cap="none" sz="1000" b="0" i="0" u="sng" baseline="0">
              <a:solidFill>
                <a:srgbClr val="008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elp see "Add a record to a list by using a data form") 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Once you have finished entering all information go to the bottom of list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(select cell A1 then hold down the Ctrl key and hit the down arrow)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and proof what has been entered.  Once you determine all data are correct click on a cell in the list, then sort the data by Last (1st) and First (2nd) names by selecting 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ata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0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ort</a:t>
          </a:r>
          <a:r>
            <a:rPr lang="en-US" cap="none" sz="1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as indicated in the graphic to the right.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19050</xdr:rowOff>
    </xdr:from>
    <xdr:to>
      <xdr:col>2</xdr:col>
      <xdr:colOff>714375</xdr:colOff>
      <xdr:row>18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2619375"/>
          <a:ext cx="1581150" cy="3143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missing value of month, totals do not match</a:t>
          </a:r>
        </a:p>
      </xdr:txBody>
    </xdr:sp>
    <xdr:clientData/>
  </xdr:twoCellAnchor>
  <xdr:twoCellAnchor>
    <xdr:from>
      <xdr:col>5</xdr:col>
      <xdr:colOff>38100</xdr:colOff>
      <xdr:row>16</xdr:row>
      <xdr:rowOff>9525</xdr:rowOff>
    </xdr:from>
    <xdr:to>
      <xdr:col>8</xdr:col>
      <xdr:colOff>200025</xdr:colOff>
      <xdr:row>18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43350" y="2609850"/>
          <a:ext cx="264795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Totals do not match if Total formula in Row 2 was not drug down after entering contributions.
</a:t>
          </a:r>
        </a:p>
      </xdr:txBody>
    </xdr:sp>
    <xdr:clientData/>
  </xdr:twoCellAnchor>
  <xdr:twoCellAnchor>
    <xdr:from>
      <xdr:col>3</xdr:col>
      <xdr:colOff>238125</xdr:colOff>
      <xdr:row>19</xdr:row>
      <xdr:rowOff>9525</xdr:rowOff>
    </xdr:from>
    <xdr:to>
      <xdr:col>8</xdr:col>
      <xdr:colOff>476250</xdr:colOff>
      <xdr:row>25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476500" y="3095625"/>
          <a:ext cx="4391025" cy="1047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Select cell D4 then click on the function button with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0" i="1" u="none" baseline="-2500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symbol.  The first entry is the column with the month for Amount1.  The second is the criterion of "=1" (note that these must in quotes), because we want month 1 for January.  The Third is column for the amount of contribution 1 and is what is to be summed.  For February the criterion becomes "=2" and the rest stays the same.
</a:t>
          </a:r>
        </a:p>
      </xdr:txBody>
    </xdr:sp>
    <xdr:clientData/>
  </xdr:twoCellAnchor>
  <xdr:twoCellAnchor>
    <xdr:from>
      <xdr:col>1</xdr:col>
      <xdr:colOff>47625</xdr:colOff>
      <xdr:row>21</xdr:row>
      <xdr:rowOff>19050</xdr:rowOff>
    </xdr:from>
    <xdr:to>
      <xdr:col>2</xdr:col>
      <xdr:colOff>714375</xdr:colOff>
      <xdr:row>23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57225" y="3429000"/>
          <a:ext cx="1571625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Use SUM function for Contributions sheet 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0.721</cdr:y>
    </cdr:from>
    <cdr:to>
      <cdr:x>0.61175</cdr:x>
      <cdr:y>0.83425</cdr:y>
    </cdr:to>
    <cdr:sp>
      <cdr:nvSpPr>
        <cdr:cNvPr id="1" name="Oval 1"/>
        <cdr:cNvSpPr>
          <a:spLocks/>
        </cdr:cNvSpPr>
      </cdr:nvSpPr>
      <cdr:spPr>
        <a:xfrm>
          <a:off x="4333875" y="4276725"/>
          <a:ext cx="971550" cy="676275"/>
        </a:xfrm>
        <a:prstGeom prst="ellipse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95250</xdr:rowOff>
    </xdr:from>
    <xdr:to>
      <xdr:col>11</xdr:col>
      <xdr:colOff>390525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143125" y="95250"/>
        <a:ext cx="5095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.me@no.net" TargetMode="External" /><Relationship Id="rId2" Type="http://schemas.openxmlformats.org/officeDocument/2006/relationships/hyperlink" Target="mailto:white@house.gov" TargetMode="External" /><Relationship Id="rId3" Type="http://schemas.openxmlformats.org/officeDocument/2006/relationships/hyperlink" Target="mailto:chemical@sales.com" TargetMode="External" /><Relationship Id="rId4" Type="http://schemas.openxmlformats.org/officeDocument/2006/relationships/hyperlink" Target="mailto:abc@state.gov" TargetMode="External" /><Relationship Id="rId5" Type="http://schemas.openxmlformats.org/officeDocument/2006/relationships/hyperlink" Target="mailto:123@dot.com" TargetMode="External" /><Relationship Id="rId6" Type="http://schemas.openxmlformats.org/officeDocument/2006/relationships/hyperlink" Target="mailto:jdm@new.edu" TargetMode="External" /><Relationship Id="rId7" Type="http://schemas.openxmlformats.org/officeDocument/2006/relationships/hyperlink" Target="mailto:sud@sud.com" TargetMode="External" /><Relationship Id="rId8" Type="http://schemas.openxmlformats.org/officeDocument/2006/relationships/hyperlink" Target="mailto:service@grocery.com" TargetMode="External" /><Relationship Id="rId9" Type="http://schemas.openxmlformats.org/officeDocument/2006/relationships/hyperlink" Target="mailto:white@house.gov" TargetMode="External" /><Relationship Id="rId10" Type="http://schemas.openxmlformats.org/officeDocument/2006/relationships/hyperlink" Target="mailto:chemical@sales.com" TargetMode="External" /><Relationship Id="rId11" Type="http://schemas.openxmlformats.org/officeDocument/2006/relationships/hyperlink" Target="mailto:abc@state.gov" TargetMode="External" /><Relationship Id="rId12" Type="http://schemas.openxmlformats.org/officeDocument/2006/relationships/hyperlink" Target="mailto:123@dot.com" TargetMode="External" /><Relationship Id="rId13" Type="http://schemas.openxmlformats.org/officeDocument/2006/relationships/hyperlink" Target="mailto:jdm@new.edu" TargetMode="External" /><Relationship Id="rId14" Type="http://schemas.openxmlformats.org/officeDocument/2006/relationships/hyperlink" Target="mailto:service@grocery.com" TargetMode="External" /><Relationship Id="rId15" Type="http://schemas.openxmlformats.org/officeDocument/2006/relationships/hyperlink" Target="mailto:sud@sud.com" TargetMode="External" /><Relationship Id="rId16" Type="http://schemas.openxmlformats.org/officeDocument/2006/relationships/hyperlink" Target="mailto:abc@state.gov" TargetMode="External" /><Relationship Id="rId17" Type="http://schemas.openxmlformats.org/officeDocument/2006/relationships/hyperlink" Target="mailto:123@dot.com" TargetMode="External" /><Relationship Id="rId18" Type="http://schemas.openxmlformats.org/officeDocument/2006/relationships/hyperlink" Target="mailto:jdm@new.edu" TargetMode="External" /><Relationship Id="rId19" Type="http://schemas.openxmlformats.org/officeDocument/2006/relationships/hyperlink" Target="mailto:sud@sud.com" TargetMode="External" /><Relationship Id="rId20" Type="http://schemas.openxmlformats.org/officeDocument/2006/relationships/hyperlink" Target="mailto:service@grocery.com" TargetMode="External" /><Relationship Id="rId21" Type="http://schemas.openxmlformats.org/officeDocument/2006/relationships/hyperlink" Target="mailto:abc@state.gov" TargetMode="External" /><Relationship Id="rId22" Type="http://schemas.openxmlformats.org/officeDocument/2006/relationships/hyperlink" Target="mailto:abc@state.gov" TargetMode="External" /><Relationship Id="rId23" Type="http://schemas.openxmlformats.org/officeDocument/2006/relationships/hyperlink" Target="mailto:abc@state.gov" TargetMode="External" /><Relationship Id="rId24" Type="http://schemas.openxmlformats.org/officeDocument/2006/relationships/hyperlink" Target="mailto:123@dot.com" TargetMode="External" /><Relationship Id="rId25" Type="http://schemas.openxmlformats.org/officeDocument/2006/relationships/hyperlink" Target="mailto:jdm@new.edu" TargetMode="External" /><Relationship Id="rId26" Type="http://schemas.openxmlformats.org/officeDocument/2006/relationships/hyperlink" Target="mailto:sud@sud.com" TargetMode="External" /><Relationship Id="rId27" Type="http://schemas.openxmlformats.org/officeDocument/2006/relationships/hyperlink" Target="mailto:service@grocery.com" TargetMode="External" /><Relationship Id="rId28" Type="http://schemas.openxmlformats.org/officeDocument/2006/relationships/hyperlink" Target="mailto:sud@sud.com" TargetMode="External" /><Relationship Id="rId29" Type="http://schemas.openxmlformats.org/officeDocument/2006/relationships/hyperlink" Target="mailto:service@grocery.com" TargetMode="External" /><Relationship Id="rId30" Type="http://schemas.openxmlformats.org/officeDocument/2006/relationships/hyperlink" Target="mailto:abc@state.gov" TargetMode="External" /><Relationship Id="rId31" Type="http://schemas.openxmlformats.org/officeDocument/2006/relationships/hyperlink" Target="mailto:abc@state.gov" TargetMode="External" /><Relationship Id="rId32" Type="http://schemas.openxmlformats.org/officeDocument/2006/relationships/hyperlink" Target="mailto:abc@state.gov" TargetMode="External" /><Relationship Id="rId33" Type="http://schemas.openxmlformats.org/officeDocument/2006/relationships/hyperlink" Target="mailto:123@dot.com" TargetMode="External" /><Relationship Id="rId34" Type="http://schemas.openxmlformats.org/officeDocument/2006/relationships/hyperlink" Target="mailto:jdm@new.edu" TargetMode="External" /><Relationship Id="rId35" Type="http://schemas.openxmlformats.org/officeDocument/2006/relationships/hyperlink" Target="mailto:sud@sud.com" TargetMode="External" /><Relationship Id="rId36" Type="http://schemas.openxmlformats.org/officeDocument/2006/relationships/hyperlink" Target="mailto:service@grocery.com" TargetMode="External" /><Relationship Id="rId37" Type="http://schemas.openxmlformats.org/officeDocument/2006/relationships/hyperlink" Target="mailto:abc@state.gov" TargetMode="External" /><Relationship Id="rId38" Type="http://schemas.openxmlformats.org/officeDocument/2006/relationships/hyperlink" Target="mailto:abc@state.gov" TargetMode="External" /><Relationship Id="rId39" Type="http://schemas.openxmlformats.org/officeDocument/2006/relationships/hyperlink" Target="mailto:abc@state.gov" TargetMode="External" /><Relationship Id="rId40" Type="http://schemas.openxmlformats.org/officeDocument/2006/relationships/hyperlink" Target="mailto:123@dot.com" TargetMode="External" /><Relationship Id="rId41" Type="http://schemas.openxmlformats.org/officeDocument/2006/relationships/hyperlink" Target="mailto:jdm@new.edu" TargetMode="External" /><Relationship Id="rId42" Type="http://schemas.openxmlformats.org/officeDocument/2006/relationships/hyperlink" Target="mailto:sud@sud.com" TargetMode="External" /><Relationship Id="rId43" Type="http://schemas.openxmlformats.org/officeDocument/2006/relationships/hyperlink" Target="mailto:service@grocery.com" TargetMode="External" /><Relationship Id="rId44" Type="http://schemas.openxmlformats.org/officeDocument/2006/relationships/hyperlink" Target="mailto:abc@state.gov" TargetMode="External" /><Relationship Id="rId45" Type="http://schemas.openxmlformats.org/officeDocument/2006/relationships/hyperlink" Target="mailto:abc@state.gov" TargetMode="External" /><Relationship Id="rId46" Type="http://schemas.openxmlformats.org/officeDocument/2006/relationships/hyperlink" Target="mailto:123@dot.com" TargetMode="External" /><Relationship Id="rId47" Type="http://schemas.openxmlformats.org/officeDocument/2006/relationships/hyperlink" Target="mailto:jdm@new.edu" TargetMode="External" /><Relationship Id="rId48" Type="http://schemas.openxmlformats.org/officeDocument/2006/relationships/hyperlink" Target="mailto:sud@sud.com" TargetMode="External" /><Relationship Id="rId49" Type="http://schemas.openxmlformats.org/officeDocument/2006/relationships/hyperlink" Target="mailto:abc@state.gov" TargetMode="External" /><Relationship Id="rId50" Type="http://schemas.openxmlformats.org/officeDocument/2006/relationships/hyperlink" Target="mailto:abc@state.gov" TargetMode="External" /><Relationship Id="rId51" Type="http://schemas.openxmlformats.org/officeDocument/2006/relationships/hyperlink" Target="mailto:abc@state.gov" TargetMode="External" /><Relationship Id="rId52" Type="http://schemas.openxmlformats.org/officeDocument/2006/relationships/hyperlink" Target="mailto:abc@state.gov" TargetMode="External" /><Relationship Id="rId53" Type="http://schemas.openxmlformats.org/officeDocument/2006/relationships/hyperlink" Target="mailto:service@grocery.com" TargetMode="External" /><Relationship Id="rId5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0.57421875" style="0" customWidth="1"/>
    <col min="2" max="2" width="19.421875" style="0" customWidth="1"/>
    <col min="8" max="8" width="12.28125" style="0" customWidth="1"/>
  </cols>
  <sheetData>
    <row r="1" ht="12.75">
      <c r="A1" s="14" t="s">
        <v>1080</v>
      </c>
    </row>
    <row r="2" ht="12.75">
      <c r="A2" s="14" t="s">
        <v>1113</v>
      </c>
    </row>
    <row r="3" ht="12.75">
      <c r="A3" s="14" t="s">
        <v>1114</v>
      </c>
    </row>
    <row r="4" ht="12.75">
      <c r="A4" s="14"/>
    </row>
    <row r="5" spans="1:8" ht="12.75">
      <c r="A5" s="23"/>
      <c r="B5" s="24" t="s">
        <v>1096</v>
      </c>
      <c r="C5" s="25">
        <f>COUNTA(Contributions!B:B)-1</f>
        <v>170</v>
      </c>
      <c r="E5" s="21" t="s">
        <v>1098</v>
      </c>
      <c r="F5" s="21"/>
      <c r="G5" s="21"/>
      <c r="H5" s="21"/>
    </row>
    <row r="6" spans="1:8" ht="12.75">
      <c r="A6" s="26"/>
      <c r="B6" s="24" t="s">
        <v>1097</v>
      </c>
      <c r="C6" s="25">
        <f>COUNTIF(Contributions!S:S,"&gt; 0")</f>
        <v>65</v>
      </c>
      <c r="E6" s="21" t="s">
        <v>1099</v>
      </c>
      <c r="F6" s="21"/>
      <c r="G6" s="21"/>
      <c r="H6" s="21"/>
    </row>
    <row r="8" ht="12.75">
      <c r="A8" t="s">
        <v>1285</v>
      </c>
    </row>
    <row r="9" ht="12.75">
      <c r="A9" t="s">
        <v>1286</v>
      </c>
    </row>
    <row r="10" ht="12.75">
      <c r="A10" t="s">
        <v>1287</v>
      </c>
    </row>
    <row r="11" spans="1:2" ht="12.75">
      <c r="A11" s="3" t="s">
        <v>1081</v>
      </c>
      <c r="B11" s="46" t="s">
        <v>1127</v>
      </c>
    </row>
    <row r="12" ht="12.75">
      <c r="A12" t="s">
        <v>1288</v>
      </c>
    </row>
    <row r="21" spans="1:3" ht="15.75">
      <c r="A21" t="s">
        <v>1082</v>
      </c>
      <c r="C21" s="58" t="s">
        <v>1289</v>
      </c>
    </row>
    <row r="22" spans="1:3" ht="15.75">
      <c r="A22" s="59" t="s">
        <v>1159</v>
      </c>
      <c r="B22" s="59" t="s">
        <v>1158</v>
      </c>
      <c r="C22" s="58"/>
    </row>
    <row r="23" spans="1:2" ht="12.75" customHeight="1">
      <c r="A23" s="3" t="s">
        <v>1160</v>
      </c>
      <c r="B23" s="15" t="s">
        <v>1121</v>
      </c>
    </row>
    <row r="24" spans="1:2" ht="12.75" customHeight="1">
      <c r="A24" s="3" t="s">
        <v>1161</v>
      </c>
      <c r="B24" s="15" t="s">
        <v>132</v>
      </c>
    </row>
    <row r="25" spans="1:2" ht="12.75" customHeight="1">
      <c r="A25" s="3" t="s">
        <v>1162</v>
      </c>
      <c r="B25" s="15" t="s">
        <v>0</v>
      </c>
    </row>
    <row r="26" spans="1:2" ht="12.75" customHeight="1">
      <c r="A26" s="3" t="s">
        <v>1163</v>
      </c>
      <c r="B26" s="16" t="s">
        <v>971</v>
      </c>
    </row>
    <row r="27" spans="1:2" ht="12.75" customHeight="1">
      <c r="A27" s="3" t="s">
        <v>1164</v>
      </c>
      <c r="B27" s="16" t="s">
        <v>1</v>
      </c>
    </row>
    <row r="28" spans="1:2" ht="12.75" customHeight="1">
      <c r="A28" s="3" t="s">
        <v>1091</v>
      </c>
      <c r="B28" s="16" t="s">
        <v>2</v>
      </c>
    </row>
    <row r="29" spans="1:2" ht="12.75" customHeight="1">
      <c r="A29" s="3" t="s">
        <v>1165</v>
      </c>
      <c r="B29" s="16" t="s">
        <v>3</v>
      </c>
    </row>
    <row r="30" spans="1:2" ht="12.75" customHeight="1">
      <c r="A30" s="3" t="s">
        <v>1166</v>
      </c>
      <c r="B30" s="16" t="s">
        <v>4</v>
      </c>
    </row>
    <row r="31" spans="1:2" ht="12.75" customHeight="1">
      <c r="A31" s="3" t="s">
        <v>1167</v>
      </c>
      <c r="B31" s="16" t="s">
        <v>5</v>
      </c>
    </row>
    <row r="32" spans="1:2" ht="12.75" customHeight="1">
      <c r="A32" s="3" t="s">
        <v>1168</v>
      </c>
      <c r="B32" s="16" t="s">
        <v>6</v>
      </c>
    </row>
    <row r="33" spans="1:2" ht="12.75" customHeight="1">
      <c r="A33" s="3" t="s">
        <v>1169</v>
      </c>
      <c r="B33" s="16" t="s">
        <v>7</v>
      </c>
    </row>
    <row r="34" spans="1:2" ht="12.75" customHeight="1">
      <c r="A34" s="3" t="s">
        <v>1170</v>
      </c>
      <c r="B34" s="16" t="s">
        <v>8</v>
      </c>
    </row>
    <row r="35" spans="1:2" ht="12.75" customHeight="1">
      <c r="A35" s="3" t="s">
        <v>1092</v>
      </c>
      <c r="B35" s="16" t="s">
        <v>918</v>
      </c>
    </row>
    <row r="36" spans="1:2" ht="12.75" customHeight="1">
      <c r="A36" s="3" t="s">
        <v>1171</v>
      </c>
      <c r="B36" s="17" t="s">
        <v>1089</v>
      </c>
    </row>
    <row r="37" spans="1:2" ht="12.75" customHeight="1">
      <c r="A37" s="3" t="s">
        <v>1172</v>
      </c>
      <c r="B37" s="17" t="s">
        <v>1146</v>
      </c>
    </row>
    <row r="38" spans="1:2" ht="12.75" customHeight="1">
      <c r="A38" s="3" t="s">
        <v>1173</v>
      </c>
      <c r="B38" s="17" t="s">
        <v>137</v>
      </c>
    </row>
    <row r="39" spans="1:2" ht="12.75" customHeight="1">
      <c r="A39" s="3" t="s">
        <v>1174</v>
      </c>
      <c r="B39" s="16" t="s">
        <v>266</v>
      </c>
    </row>
    <row r="40" spans="1:2" ht="12.75" customHeight="1">
      <c r="A40" s="3" t="s">
        <v>1175</v>
      </c>
      <c r="B40" s="15" t="s">
        <v>1090</v>
      </c>
    </row>
    <row r="41" spans="1:2" ht="12.75" customHeight="1">
      <c r="A41" s="3" t="s">
        <v>1176</v>
      </c>
      <c r="B41" s="15" t="s">
        <v>9</v>
      </c>
    </row>
    <row r="42" spans="1:2" ht="12.75" customHeight="1">
      <c r="A42" s="3" t="s">
        <v>1177</v>
      </c>
      <c r="B42" s="15" t="s">
        <v>10</v>
      </c>
    </row>
    <row r="43" spans="1:2" ht="12.75" customHeight="1">
      <c r="A43" s="3" t="s">
        <v>1178</v>
      </c>
      <c r="B43" s="18" t="s">
        <v>980</v>
      </c>
    </row>
    <row r="44" spans="1:2" ht="12.75" customHeight="1">
      <c r="A44" s="3" t="s">
        <v>1179</v>
      </c>
      <c r="B44" s="5" t="s">
        <v>981</v>
      </c>
    </row>
    <row r="45" spans="1:2" ht="12.75" customHeight="1">
      <c r="A45" s="3" t="s">
        <v>1180</v>
      </c>
      <c r="B45" s="5" t="s">
        <v>982</v>
      </c>
    </row>
    <row r="46" spans="1:2" ht="12.75" customHeight="1">
      <c r="A46" s="3" t="s">
        <v>1181</v>
      </c>
      <c r="B46" s="19" t="s">
        <v>983</v>
      </c>
    </row>
    <row r="47" spans="1:2" ht="12.75" customHeight="1">
      <c r="A47" s="3" t="s">
        <v>1182</v>
      </c>
      <c r="B47" s="18" t="s">
        <v>984</v>
      </c>
    </row>
    <row r="48" spans="1:2" ht="12.75" customHeight="1">
      <c r="A48" s="3" t="s">
        <v>1183</v>
      </c>
      <c r="B48" s="5" t="s">
        <v>985</v>
      </c>
    </row>
    <row r="49" spans="1:2" ht="12.75" customHeight="1">
      <c r="A49" s="3" t="s">
        <v>1184</v>
      </c>
      <c r="B49" s="5" t="s">
        <v>986</v>
      </c>
    </row>
    <row r="50" spans="1:2" ht="12.75" customHeight="1">
      <c r="A50" s="3" t="s">
        <v>1185</v>
      </c>
      <c r="B50" s="19" t="s">
        <v>987</v>
      </c>
    </row>
    <row r="51" spans="1:2" ht="12.75" customHeight="1">
      <c r="A51" s="3" t="s">
        <v>1186</v>
      </c>
      <c r="B51" s="18" t="s">
        <v>988</v>
      </c>
    </row>
    <row r="52" spans="1:2" ht="12.75" customHeight="1">
      <c r="A52" s="3" t="s">
        <v>1187</v>
      </c>
      <c r="B52" s="5" t="s">
        <v>989</v>
      </c>
    </row>
    <row r="53" spans="1:2" ht="12.75" customHeight="1">
      <c r="A53" s="3" t="s">
        <v>1188</v>
      </c>
      <c r="B53" s="5" t="s">
        <v>990</v>
      </c>
    </row>
    <row r="54" spans="1:2" ht="12.75" customHeight="1">
      <c r="A54" s="3" t="s">
        <v>1189</v>
      </c>
      <c r="B54" s="19" t="s">
        <v>991</v>
      </c>
    </row>
    <row r="55" spans="1:2" ht="12.75" customHeight="1">
      <c r="A55" s="3" t="s">
        <v>1190</v>
      </c>
      <c r="B55" s="18" t="s">
        <v>992</v>
      </c>
    </row>
    <row r="56" spans="1:2" ht="12.75" customHeight="1">
      <c r="A56" s="3" t="s">
        <v>1191</v>
      </c>
      <c r="B56" s="5" t="s">
        <v>993</v>
      </c>
    </row>
    <row r="57" spans="1:2" ht="12.75" customHeight="1">
      <c r="A57" s="3" t="s">
        <v>1192</v>
      </c>
      <c r="B57" s="5" t="s">
        <v>994</v>
      </c>
    </row>
    <row r="58" spans="1:2" ht="12.75" customHeight="1">
      <c r="A58" s="3" t="s">
        <v>1193</v>
      </c>
      <c r="B58" s="19" t="s">
        <v>995</v>
      </c>
    </row>
    <row r="59" spans="1:2" ht="12.75" customHeight="1">
      <c r="A59" s="3" t="s">
        <v>1194</v>
      </c>
      <c r="B59" s="18" t="s">
        <v>996</v>
      </c>
    </row>
    <row r="60" spans="1:2" ht="12.75" customHeight="1">
      <c r="A60" s="3" t="s">
        <v>1195</v>
      </c>
      <c r="B60" s="5" t="s">
        <v>997</v>
      </c>
    </row>
    <row r="61" spans="1:2" ht="12.75" customHeight="1">
      <c r="A61" s="3" t="s">
        <v>1196</v>
      </c>
      <c r="B61" s="5" t="s">
        <v>998</v>
      </c>
    </row>
    <row r="62" spans="1:2" ht="12.75" customHeight="1">
      <c r="A62" s="3" t="s">
        <v>1197</v>
      </c>
      <c r="B62" s="19" t="s">
        <v>999</v>
      </c>
    </row>
    <row r="63" spans="1:2" ht="12.75" customHeight="1">
      <c r="A63" s="3" t="s">
        <v>1198</v>
      </c>
      <c r="B63" s="18" t="s">
        <v>1000</v>
      </c>
    </row>
    <row r="64" spans="1:2" ht="12.75" customHeight="1">
      <c r="A64" s="3" t="s">
        <v>1199</v>
      </c>
      <c r="B64" s="5" t="s">
        <v>1001</v>
      </c>
    </row>
    <row r="65" spans="1:2" ht="12.75" customHeight="1">
      <c r="A65" s="3" t="s">
        <v>1200</v>
      </c>
      <c r="B65" s="5" t="s">
        <v>1002</v>
      </c>
    </row>
    <row r="66" spans="1:2" ht="12.75" customHeight="1">
      <c r="A66" s="3" t="s">
        <v>1201</v>
      </c>
      <c r="B66" s="19" t="s">
        <v>1003</v>
      </c>
    </row>
    <row r="67" spans="1:2" ht="12.75" customHeight="1">
      <c r="A67" s="3" t="s">
        <v>1202</v>
      </c>
      <c r="B67" s="18" t="s">
        <v>1004</v>
      </c>
    </row>
    <row r="68" spans="1:2" ht="12.75" customHeight="1">
      <c r="A68" s="3" t="s">
        <v>1203</v>
      </c>
      <c r="B68" s="5" t="s">
        <v>1005</v>
      </c>
    </row>
    <row r="69" spans="1:2" ht="12.75" customHeight="1">
      <c r="A69" s="3" t="s">
        <v>1204</v>
      </c>
      <c r="B69" s="5" t="s">
        <v>1006</v>
      </c>
    </row>
    <row r="70" spans="1:2" ht="12.75" customHeight="1">
      <c r="A70" s="3" t="s">
        <v>1205</v>
      </c>
      <c r="B70" s="19" t="s">
        <v>1007</v>
      </c>
    </row>
    <row r="71" spans="1:2" ht="12.75" customHeight="1">
      <c r="A71" s="3" t="s">
        <v>1206</v>
      </c>
      <c r="B71" s="18" t="s">
        <v>1008</v>
      </c>
    </row>
    <row r="72" spans="1:2" ht="12.75" customHeight="1">
      <c r="A72" s="3" t="s">
        <v>1207</v>
      </c>
      <c r="B72" s="5" t="s">
        <v>1009</v>
      </c>
    </row>
    <row r="73" spans="1:2" ht="12.75" customHeight="1">
      <c r="A73" s="3" t="s">
        <v>1208</v>
      </c>
      <c r="B73" s="5" t="s">
        <v>1010</v>
      </c>
    </row>
    <row r="74" spans="1:2" ht="12.75" customHeight="1">
      <c r="A74" s="3" t="s">
        <v>1209</v>
      </c>
      <c r="B74" s="19" t="s">
        <v>1011</v>
      </c>
    </row>
    <row r="75" spans="1:2" ht="12.75" customHeight="1">
      <c r="A75" s="3" t="s">
        <v>1210</v>
      </c>
      <c r="B75" s="18" t="s">
        <v>1012</v>
      </c>
    </row>
    <row r="76" spans="1:2" ht="12.75" customHeight="1">
      <c r="A76" s="3" t="s">
        <v>1211</v>
      </c>
      <c r="B76" s="5" t="s">
        <v>1013</v>
      </c>
    </row>
    <row r="77" spans="1:2" ht="12.75" customHeight="1">
      <c r="A77" s="3" t="s">
        <v>1212</v>
      </c>
      <c r="B77" s="5" t="s">
        <v>1014</v>
      </c>
    </row>
    <row r="78" spans="1:2" ht="12.75" customHeight="1">
      <c r="A78" s="3" t="s">
        <v>1213</v>
      </c>
      <c r="B78" s="19" t="s">
        <v>1015</v>
      </c>
    </row>
    <row r="79" spans="1:2" ht="12.75" customHeight="1">
      <c r="A79" s="3" t="s">
        <v>1214</v>
      </c>
      <c r="B79" s="18" t="s">
        <v>1016</v>
      </c>
    </row>
    <row r="80" spans="1:2" ht="12.75" customHeight="1">
      <c r="A80" s="3" t="s">
        <v>1215</v>
      </c>
      <c r="B80" s="5" t="s">
        <v>1017</v>
      </c>
    </row>
    <row r="81" spans="1:2" ht="12.75" customHeight="1">
      <c r="A81" s="3" t="s">
        <v>1216</v>
      </c>
      <c r="B81" s="5" t="s">
        <v>1018</v>
      </c>
    </row>
    <row r="82" spans="1:2" ht="12.75" customHeight="1">
      <c r="A82" s="3" t="s">
        <v>1217</v>
      </c>
      <c r="B82" s="19" t="s">
        <v>1019</v>
      </c>
    </row>
    <row r="83" spans="1:2" ht="12.75" customHeight="1">
      <c r="A83" s="3" t="s">
        <v>1218</v>
      </c>
      <c r="B83" s="18" t="s">
        <v>1020</v>
      </c>
    </row>
    <row r="84" spans="1:2" ht="12.75" customHeight="1">
      <c r="A84" s="3" t="s">
        <v>1219</v>
      </c>
      <c r="B84" s="5" t="s">
        <v>1021</v>
      </c>
    </row>
    <row r="85" spans="1:2" ht="12.75" customHeight="1">
      <c r="A85" s="3" t="s">
        <v>1220</v>
      </c>
      <c r="B85" s="5" t="s">
        <v>1022</v>
      </c>
    </row>
    <row r="86" spans="1:2" ht="12.75" customHeight="1">
      <c r="A86" s="3" t="s">
        <v>1221</v>
      </c>
      <c r="B86" s="19" t="s">
        <v>1023</v>
      </c>
    </row>
    <row r="87" spans="1:2" ht="12.75" customHeight="1">
      <c r="A87" s="3" t="s">
        <v>1222</v>
      </c>
      <c r="B87" s="18" t="s">
        <v>1024</v>
      </c>
    </row>
    <row r="88" spans="1:2" ht="12.75" customHeight="1">
      <c r="A88" s="3" t="s">
        <v>1223</v>
      </c>
      <c r="B88" s="5" t="s">
        <v>1025</v>
      </c>
    </row>
    <row r="89" spans="1:2" ht="12.75" customHeight="1">
      <c r="A89" s="3" t="s">
        <v>1224</v>
      </c>
      <c r="B89" s="5" t="s">
        <v>1026</v>
      </c>
    </row>
    <row r="90" spans="1:2" ht="12.75" customHeight="1">
      <c r="A90" s="3" t="s">
        <v>1225</v>
      </c>
      <c r="B90" s="19" t="s">
        <v>1027</v>
      </c>
    </row>
    <row r="91" spans="1:2" ht="12.75" customHeight="1">
      <c r="A91" s="3" t="s">
        <v>1226</v>
      </c>
      <c r="B91" s="18" t="s">
        <v>1028</v>
      </c>
    </row>
    <row r="92" spans="1:2" ht="12.75" customHeight="1">
      <c r="A92" s="3" t="s">
        <v>1227</v>
      </c>
      <c r="B92" s="5" t="s">
        <v>1029</v>
      </c>
    </row>
    <row r="93" spans="1:2" ht="12.75" customHeight="1">
      <c r="A93" s="3" t="s">
        <v>1228</v>
      </c>
      <c r="B93" s="5" t="s">
        <v>1030</v>
      </c>
    </row>
    <row r="94" spans="1:2" ht="12.75" customHeight="1">
      <c r="A94" s="3" t="s">
        <v>1229</v>
      </c>
      <c r="B94" s="19" t="s">
        <v>1031</v>
      </c>
    </row>
    <row r="95" spans="1:2" ht="12.75" customHeight="1">
      <c r="A95" s="3" t="s">
        <v>1230</v>
      </c>
      <c r="B95" s="18" t="s">
        <v>1032</v>
      </c>
    </row>
    <row r="96" spans="1:2" ht="12.75" customHeight="1">
      <c r="A96" s="3" t="s">
        <v>1231</v>
      </c>
      <c r="B96" s="5" t="s">
        <v>1033</v>
      </c>
    </row>
    <row r="97" spans="1:2" ht="12.75" customHeight="1">
      <c r="A97" s="3" t="s">
        <v>1232</v>
      </c>
      <c r="B97" s="5" t="s">
        <v>1034</v>
      </c>
    </row>
    <row r="98" spans="1:2" ht="12.75" customHeight="1">
      <c r="A98" s="3" t="s">
        <v>1233</v>
      </c>
      <c r="B98" s="19" t="s">
        <v>1035</v>
      </c>
    </row>
    <row r="99" spans="1:2" ht="12.75" customHeight="1">
      <c r="A99" s="3" t="s">
        <v>1234</v>
      </c>
      <c r="B99" s="18" t="s">
        <v>1036</v>
      </c>
    </row>
    <row r="100" spans="1:2" ht="12.75" customHeight="1">
      <c r="A100" s="3" t="s">
        <v>1235</v>
      </c>
      <c r="B100" s="5" t="s">
        <v>1037</v>
      </c>
    </row>
    <row r="101" spans="1:2" ht="12.75" customHeight="1">
      <c r="A101" s="3" t="s">
        <v>1236</v>
      </c>
      <c r="B101" s="5" t="s">
        <v>1038</v>
      </c>
    </row>
    <row r="102" spans="1:2" ht="12.75" customHeight="1">
      <c r="A102" s="3" t="s">
        <v>1237</v>
      </c>
      <c r="B102" s="19" t="s">
        <v>1039</v>
      </c>
    </row>
    <row r="103" spans="1:2" ht="12.75" customHeight="1">
      <c r="A103" s="3" t="s">
        <v>1238</v>
      </c>
      <c r="B103" s="18" t="s">
        <v>1040</v>
      </c>
    </row>
    <row r="104" spans="1:2" ht="12.75" customHeight="1">
      <c r="A104" s="3" t="s">
        <v>1239</v>
      </c>
      <c r="B104" s="5" t="s">
        <v>1041</v>
      </c>
    </row>
    <row r="105" spans="1:2" ht="12.75" customHeight="1">
      <c r="A105" s="3" t="s">
        <v>1240</v>
      </c>
      <c r="B105" s="5" t="s">
        <v>1042</v>
      </c>
    </row>
    <row r="106" spans="1:2" ht="12.75" customHeight="1">
      <c r="A106" s="3" t="s">
        <v>1241</v>
      </c>
      <c r="B106" s="19" t="s">
        <v>1043</v>
      </c>
    </row>
    <row r="107" spans="1:2" ht="12.75" customHeight="1">
      <c r="A107" s="3" t="s">
        <v>1242</v>
      </c>
      <c r="B107" s="18" t="s">
        <v>1044</v>
      </c>
    </row>
    <row r="108" spans="1:2" ht="12.75" customHeight="1">
      <c r="A108" s="3" t="s">
        <v>1243</v>
      </c>
      <c r="B108" s="5" t="s">
        <v>1045</v>
      </c>
    </row>
    <row r="109" spans="1:2" ht="12.75" customHeight="1">
      <c r="A109" s="3" t="s">
        <v>1244</v>
      </c>
      <c r="B109" s="5" t="s">
        <v>1046</v>
      </c>
    </row>
    <row r="110" spans="1:2" ht="12.75" customHeight="1">
      <c r="A110" s="3" t="s">
        <v>1245</v>
      </c>
      <c r="B110" s="19" t="s">
        <v>1047</v>
      </c>
    </row>
    <row r="111" spans="1:2" ht="12.75" customHeight="1">
      <c r="A111" s="3" t="s">
        <v>1246</v>
      </c>
      <c r="B111" s="18" t="s">
        <v>1048</v>
      </c>
    </row>
    <row r="112" spans="1:2" ht="12.75" customHeight="1">
      <c r="A112" s="3" t="s">
        <v>1247</v>
      </c>
      <c r="B112" s="5" t="s">
        <v>1049</v>
      </c>
    </row>
    <row r="113" spans="1:2" ht="12.75" customHeight="1">
      <c r="A113" s="3" t="s">
        <v>1248</v>
      </c>
      <c r="B113" s="5" t="s">
        <v>1050</v>
      </c>
    </row>
    <row r="114" spans="1:2" ht="12.75" customHeight="1">
      <c r="A114" s="3" t="s">
        <v>1249</v>
      </c>
      <c r="B114" s="19" t="s">
        <v>1051</v>
      </c>
    </row>
    <row r="115" spans="1:2" ht="12.75" customHeight="1">
      <c r="A115" s="3" t="s">
        <v>1250</v>
      </c>
      <c r="B115" s="18" t="s">
        <v>1052</v>
      </c>
    </row>
    <row r="116" spans="1:2" ht="12.75" customHeight="1">
      <c r="A116" s="3" t="s">
        <v>1251</v>
      </c>
      <c r="B116" s="5" t="s">
        <v>1053</v>
      </c>
    </row>
    <row r="117" spans="1:2" ht="12.75" customHeight="1">
      <c r="A117" s="3" t="s">
        <v>1252</v>
      </c>
      <c r="B117" s="5" t="s">
        <v>1054</v>
      </c>
    </row>
    <row r="118" spans="1:2" ht="12.75" customHeight="1">
      <c r="A118" s="3" t="s">
        <v>1253</v>
      </c>
      <c r="B118" s="19" t="s">
        <v>1055</v>
      </c>
    </row>
    <row r="119" spans="1:2" ht="12.75" customHeight="1">
      <c r="A119" s="3" t="s">
        <v>1254</v>
      </c>
      <c r="B119" s="18" t="s">
        <v>1056</v>
      </c>
    </row>
    <row r="120" spans="1:2" ht="12.75" customHeight="1">
      <c r="A120" s="3" t="s">
        <v>1255</v>
      </c>
      <c r="B120" s="5" t="s">
        <v>1057</v>
      </c>
    </row>
    <row r="121" spans="1:2" ht="12.75" customHeight="1">
      <c r="A121" s="3" t="s">
        <v>1256</v>
      </c>
      <c r="B121" s="5" t="s">
        <v>1058</v>
      </c>
    </row>
    <row r="122" spans="1:2" ht="12.75" customHeight="1">
      <c r="A122" s="3" t="s">
        <v>1257</v>
      </c>
      <c r="B122" s="19" t="s">
        <v>1059</v>
      </c>
    </row>
    <row r="123" spans="1:2" ht="12.75" customHeight="1">
      <c r="A123" s="3" t="s">
        <v>1258</v>
      </c>
      <c r="B123" s="18" t="s">
        <v>1060</v>
      </c>
    </row>
    <row r="124" spans="1:2" ht="12.75" customHeight="1">
      <c r="A124" s="3" t="s">
        <v>1259</v>
      </c>
      <c r="B124" s="5" t="s">
        <v>1061</v>
      </c>
    </row>
    <row r="125" spans="1:2" ht="12.75" customHeight="1">
      <c r="A125" s="3" t="s">
        <v>1260</v>
      </c>
      <c r="B125" s="5" t="s">
        <v>1062</v>
      </c>
    </row>
    <row r="126" spans="1:2" ht="12.75" customHeight="1">
      <c r="A126" s="3" t="s">
        <v>1261</v>
      </c>
      <c r="B126" s="19" t="s">
        <v>1063</v>
      </c>
    </row>
    <row r="127" spans="1:2" ht="12.75" customHeight="1">
      <c r="A127" s="3" t="s">
        <v>1262</v>
      </c>
      <c r="B127" s="18" t="s">
        <v>1064</v>
      </c>
    </row>
    <row r="128" spans="1:2" ht="12.75" customHeight="1">
      <c r="A128" s="3" t="s">
        <v>1263</v>
      </c>
      <c r="B128" s="5" t="s">
        <v>1065</v>
      </c>
    </row>
    <row r="129" spans="1:2" ht="12.75" customHeight="1">
      <c r="A129" s="3" t="s">
        <v>1264</v>
      </c>
      <c r="B129" s="5" t="s">
        <v>1066</v>
      </c>
    </row>
    <row r="130" spans="1:2" ht="12.75" customHeight="1">
      <c r="A130" s="3" t="s">
        <v>1265</v>
      </c>
      <c r="B130" s="19" t="s">
        <v>1067</v>
      </c>
    </row>
    <row r="131" spans="1:2" ht="12.75" customHeight="1">
      <c r="A131" s="3" t="s">
        <v>136</v>
      </c>
      <c r="B131" s="18" t="s">
        <v>1068</v>
      </c>
    </row>
    <row r="132" spans="1:2" ht="12.75" customHeight="1">
      <c r="A132" s="3" t="s">
        <v>1266</v>
      </c>
      <c r="B132" s="5" t="s">
        <v>1069</v>
      </c>
    </row>
    <row r="133" spans="1:2" ht="12.75" customHeight="1">
      <c r="A133" s="3" t="s">
        <v>1267</v>
      </c>
      <c r="B133" s="5" t="s">
        <v>1070</v>
      </c>
    </row>
    <row r="134" spans="1:2" ht="12.75" customHeight="1">
      <c r="A134" s="3" t="s">
        <v>1268</v>
      </c>
      <c r="B134" s="19" t="s">
        <v>1071</v>
      </c>
    </row>
    <row r="135" spans="1:2" ht="12.75" customHeight="1">
      <c r="A135" s="3" t="s">
        <v>1269</v>
      </c>
      <c r="B135" s="18" t="s">
        <v>1072</v>
      </c>
    </row>
    <row r="136" spans="1:2" ht="12.75" customHeight="1">
      <c r="A136" s="3" t="s">
        <v>1270</v>
      </c>
      <c r="B136" s="5" t="s">
        <v>1073</v>
      </c>
    </row>
    <row r="137" spans="1:2" ht="12.75" customHeight="1">
      <c r="A137" s="3" t="s">
        <v>1271</v>
      </c>
      <c r="B137" s="5" t="s">
        <v>1074</v>
      </c>
    </row>
    <row r="138" spans="1:2" ht="12.75" customHeight="1">
      <c r="A138" s="3" t="s">
        <v>1272</v>
      </c>
      <c r="B138" s="19" t="s">
        <v>1075</v>
      </c>
    </row>
    <row r="139" spans="1:2" ht="12.75" customHeight="1">
      <c r="A139" s="3" t="s">
        <v>1273</v>
      </c>
      <c r="B139" s="18" t="s">
        <v>1076</v>
      </c>
    </row>
    <row r="140" spans="1:2" ht="12.75" customHeight="1">
      <c r="A140" s="3" t="s">
        <v>1274</v>
      </c>
      <c r="B140" s="5" t="s">
        <v>1077</v>
      </c>
    </row>
    <row r="141" spans="1:2" ht="12.75" customHeight="1">
      <c r="A141" s="3" t="s">
        <v>1275</v>
      </c>
      <c r="B141" s="5" t="s">
        <v>1078</v>
      </c>
    </row>
    <row r="142" spans="1:2" ht="12.75" customHeight="1">
      <c r="A142" s="3" t="s">
        <v>1276</v>
      </c>
      <c r="B142" s="19" t="s">
        <v>1079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171"/>
  <sheetViews>
    <sheetView zoomScale="75" zoomScaleNormal="75" workbookViewId="0" topLeftCell="A1">
      <pane xSplit="3" ySplit="1" topLeftCell="Q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.140625" style="3" bestFit="1" customWidth="1"/>
    <col min="2" max="2" width="13.140625" style="0" customWidth="1"/>
    <col min="3" max="3" width="12.57421875" style="0" customWidth="1"/>
    <col min="4" max="4" width="7.140625" style="0" customWidth="1"/>
    <col min="5" max="5" width="22.7109375" style="0" customWidth="1"/>
    <col min="6" max="7" width="12.57421875" style="0" customWidth="1"/>
    <col min="8" max="8" width="6.8515625" style="0" customWidth="1"/>
    <col min="9" max="9" width="6.00390625" style="0" customWidth="1"/>
    <col min="10" max="11" width="12.57421875" style="0" customWidth="1"/>
    <col min="12" max="12" width="23.00390625" style="0" customWidth="1"/>
    <col min="13" max="13" width="10.00390625" style="0" customWidth="1"/>
    <col min="14" max="14" width="11.7109375" style="3" customWidth="1"/>
    <col min="15" max="15" width="8.57421875" style="3" customWidth="1"/>
    <col min="16" max="16" width="17.57421875" style="0" customWidth="1"/>
    <col min="17" max="18" width="8.28125" style="3" customWidth="1"/>
    <col min="19" max="19" width="13.57421875" style="3" customWidth="1"/>
    <col min="20" max="20" width="14.00390625" style="3" customWidth="1"/>
    <col min="21" max="21" width="11.00390625" style="38" customWidth="1"/>
    <col min="22" max="22" width="7.57421875" style="32" bestFit="1" customWidth="1"/>
    <col min="23" max="23" width="5.28125" style="32" bestFit="1" customWidth="1"/>
    <col min="24" max="24" width="8.57421875" style="36" bestFit="1" customWidth="1"/>
    <col min="25" max="25" width="11.00390625" style="34" customWidth="1"/>
    <col min="26" max="26" width="7.57421875" style="32" bestFit="1" customWidth="1"/>
    <col min="27" max="27" width="5.28125" style="32" bestFit="1" customWidth="1"/>
    <col min="28" max="28" width="8.57421875" style="34" bestFit="1" customWidth="1"/>
    <col min="29" max="29" width="11.00390625" style="34" customWidth="1"/>
    <col min="30" max="30" width="7.57421875" style="32" bestFit="1" customWidth="1"/>
    <col min="31" max="31" width="5.28125" style="32" bestFit="1" customWidth="1"/>
    <col min="32" max="32" width="8.57421875" style="34" bestFit="1" customWidth="1"/>
    <col min="33" max="33" width="11.00390625" style="34" customWidth="1"/>
    <col min="34" max="34" width="7.57421875" style="33" bestFit="1" customWidth="1"/>
    <col min="35" max="35" width="5.28125" style="33" bestFit="1" customWidth="1"/>
    <col min="36" max="36" width="8.57421875" style="34" bestFit="1" customWidth="1"/>
    <col min="37" max="37" width="11.00390625" style="34" customWidth="1"/>
    <col min="38" max="38" width="7.57421875" style="33" bestFit="1" customWidth="1"/>
    <col min="39" max="39" width="5.28125" style="33" bestFit="1" customWidth="1"/>
    <col min="40" max="40" width="8.57421875" style="34" bestFit="1" customWidth="1"/>
    <col min="41" max="41" width="11.00390625" style="34" customWidth="1"/>
    <col min="42" max="42" width="7.57421875" style="33" bestFit="1" customWidth="1"/>
    <col min="43" max="43" width="5.28125" style="33" bestFit="1" customWidth="1"/>
    <col min="44" max="44" width="8.57421875" style="34" bestFit="1" customWidth="1"/>
    <col min="45" max="45" width="11.00390625" style="34" bestFit="1" customWidth="1"/>
    <col min="46" max="46" width="7.57421875" style="33" bestFit="1" customWidth="1"/>
    <col min="47" max="47" width="5.28125" style="33" bestFit="1" customWidth="1"/>
    <col min="48" max="48" width="8.57421875" style="34" bestFit="1" customWidth="1"/>
    <col min="49" max="49" width="11.00390625" style="34" bestFit="1" customWidth="1"/>
    <col min="50" max="50" width="7.57421875" style="33" bestFit="1" customWidth="1"/>
    <col min="51" max="51" width="5.28125" style="33" bestFit="1" customWidth="1"/>
    <col min="52" max="52" width="8.57421875" style="34" bestFit="1" customWidth="1"/>
    <col min="53" max="53" width="11.00390625" style="34" bestFit="1" customWidth="1"/>
    <col min="54" max="54" width="7.57421875" style="33" bestFit="1" customWidth="1"/>
    <col min="55" max="55" width="5.28125" style="33" bestFit="1" customWidth="1"/>
    <col min="56" max="56" width="8.57421875" style="34" bestFit="1" customWidth="1"/>
    <col min="57" max="57" width="12.140625" style="34" bestFit="1" customWidth="1"/>
    <col min="58" max="58" width="8.57421875" style="33" bestFit="1" customWidth="1"/>
    <col min="59" max="59" width="6.28125" style="33" bestFit="1" customWidth="1"/>
    <col min="60" max="60" width="9.421875" style="34" bestFit="1" customWidth="1"/>
    <col min="61" max="61" width="12.140625" style="34" bestFit="1" customWidth="1"/>
    <col min="62" max="62" width="8.57421875" style="33" bestFit="1" customWidth="1"/>
    <col min="63" max="63" width="6.28125" style="33" bestFit="1" customWidth="1"/>
    <col min="64" max="64" width="9.421875" style="34" bestFit="1" customWidth="1"/>
    <col min="65" max="65" width="12.140625" style="34" bestFit="1" customWidth="1"/>
    <col min="66" max="66" width="8.57421875" style="33" bestFit="1" customWidth="1"/>
    <col min="67" max="67" width="6.28125" style="33" bestFit="1" customWidth="1"/>
    <col min="68" max="68" width="9.421875" style="34" bestFit="1" customWidth="1"/>
    <col min="69" max="69" width="12.140625" style="34" bestFit="1" customWidth="1"/>
    <col min="70" max="70" width="8.57421875" style="33" bestFit="1" customWidth="1"/>
    <col min="71" max="71" width="6.28125" style="33" bestFit="1" customWidth="1"/>
    <col min="72" max="72" width="9.421875" style="34" bestFit="1" customWidth="1"/>
    <col min="73" max="73" width="12.140625" style="34" bestFit="1" customWidth="1"/>
    <col min="74" max="74" width="8.57421875" style="33" bestFit="1" customWidth="1"/>
    <col min="75" max="75" width="6.28125" style="33" bestFit="1" customWidth="1"/>
    <col min="76" max="76" width="9.421875" style="34" bestFit="1" customWidth="1"/>
    <col min="77" max="77" width="12.140625" style="34" bestFit="1" customWidth="1"/>
    <col min="78" max="78" width="8.57421875" style="33" bestFit="1" customWidth="1"/>
    <col min="79" max="79" width="6.28125" style="33" bestFit="1" customWidth="1"/>
    <col min="80" max="80" width="9.421875" style="34" bestFit="1" customWidth="1"/>
    <col min="81" max="81" width="12.140625" style="34" bestFit="1" customWidth="1"/>
    <col min="82" max="82" width="8.57421875" style="33" bestFit="1" customWidth="1"/>
    <col min="83" max="83" width="6.28125" style="33" bestFit="1" customWidth="1"/>
    <col min="84" max="84" width="9.421875" style="34" bestFit="1" customWidth="1"/>
    <col min="85" max="85" width="12.140625" style="34" bestFit="1" customWidth="1"/>
    <col min="86" max="86" width="8.57421875" style="33" bestFit="1" customWidth="1"/>
    <col min="87" max="87" width="6.28125" style="33" bestFit="1" customWidth="1"/>
    <col min="88" max="88" width="7.7109375" style="34" customWidth="1"/>
    <col min="89" max="89" width="12.140625" style="34" bestFit="1" customWidth="1"/>
    <col min="90" max="90" width="8.57421875" style="33" bestFit="1" customWidth="1"/>
    <col min="91" max="91" width="6.28125" style="33" bestFit="1" customWidth="1"/>
    <col min="92" max="92" width="9.421875" style="34" bestFit="1" customWidth="1"/>
    <col min="93" max="93" width="12.140625" style="34" bestFit="1" customWidth="1"/>
    <col min="94" max="94" width="8.57421875" style="33" bestFit="1" customWidth="1"/>
    <col min="95" max="95" width="6.28125" style="33" bestFit="1" customWidth="1"/>
    <col min="96" max="96" width="9.421875" style="34" bestFit="1" customWidth="1"/>
    <col min="97" max="97" width="12.140625" style="34" bestFit="1" customWidth="1"/>
    <col min="98" max="98" width="8.57421875" style="33" bestFit="1" customWidth="1"/>
    <col min="99" max="99" width="6.28125" style="33" bestFit="1" customWidth="1"/>
    <col min="100" max="100" width="9.421875" style="34" bestFit="1" customWidth="1"/>
    <col min="101" max="101" width="12.140625" style="34" bestFit="1" customWidth="1"/>
    <col min="102" max="102" width="8.57421875" style="33" bestFit="1" customWidth="1"/>
    <col min="103" max="103" width="6.28125" style="33" bestFit="1" customWidth="1"/>
    <col min="104" max="104" width="9.421875" style="34" bestFit="1" customWidth="1"/>
    <col min="105" max="105" width="12.140625" style="34" customWidth="1"/>
    <col min="106" max="106" width="8.57421875" style="33" bestFit="1" customWidth="1"/>
    <col min="107" max="107" width="6.28125" style="33" bestFit="1" customWidth="1"/>
    <col min="108" max="108" width="9.421875" style="34" bestFit="1" customWidth="1"/>
    <col min="109" max="109" width="12.140625" style="34" bestFit="1" customWidth="1"/>
    <col min="110" max="110" width="8.57421875" style="33" bestFit="1" customWidth="1"/>
    <col min="111" max="111" width="6.28125" style="33" bestFit="1" customWidth="1"/>
    <col min="112" max="112" width="9.421875" style="34" bestFit="1" customWidth="1"/>
    <col min="113" max="113" width="12.140625" style="34" bestFit="1" customWidth="1"/>
    <col min="114" max="114" width="8.57421875" style="33" bestFit="1" customWidth="1"/>
    <col min="115" max="115" width="6.28125" style="33" bestFit="1" customWidth="1"/>
    <col min="116" max="116" width="9.421875" style="34" bestFit="1" customWidth="1"/>
    <col min="117" max="117" width="12.140625" style="34" bestFit="1" customWidth="1"/>
    <col min="118" max="118" width="8.57421875" style="33" bestFit="1" customWidth="1"/>
    <col min="119" max="119" width="6.28125" style="33" bestFit="1" customWidth="1"/>
    <col min="120" max="120" width="9.421875" style="34" bestFit="1" customWidth="1"/>
    <col min="121" max="134" width="9.140625" style="31" customWidth="1"/>
  </cols>
  <sheetData>
    <row r="1" spans="1:120" ht="25.5">
      <c r="A1" s="3" t="s">
        <v>1121</v>
      </c>
      <c r="B1" s="14" t="s">
        <v>132</v>
      </c>
      <c r="C1" s="14" t="s">
        <v>0</v>
      </c>
      <c r="D1" s="16" t="s">
        <v>1117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918</v>
      </c>
      <c r="N1" s="17" t="s">
        <v>1089</v>
      </c>
      <c r="O1" s="17" t="s">
        <v>1146</v>
      </c>
      <c r="P1" s="16" t="s">
        <v>266</v>
      </c>
      <c r="Q1" s="15" t="s">
        <v>1090</v>
      </c>
      <c r="R1" s="15" t="s">
        <v>9</v>
      </c>
      <c r="S1" s="16" t="s">
        <v>1084</v>
      </c>
      <c r="T1" s="40" t="s">
        <v>1116</v>
      </c>
      <c r="U1" s="39" t="s">
        <v>980</v>
      </c>
      <c r="V1" s="41" t="s">
        <v>981</v>
      </c>
      <c r="W1" s="41" t="s">
        <v>982</v>
      </c>
      <c r="X1" s="42" t="s">
        <v>983</v>
      </c>
      <c r="Y1" s="37" t="s">
        <v>984</v>
      </c>
      <c r="Z1" s="32" t="s">
        <v>985</v>
      </c>
      <c r="AA1" s="32" t="s">
        <v>986</v>
      </c>
      <c r="AB1" s="36" t="s">
        <v>987</v>
      </c>
      <c r="AC1" s="37" t="s">
        <v>988</v>
      </c>
      <c r="AD1" s="32" t="s">
        <v>989</v>
      </c>
      <c r="AE1" s="32" t="s">
        <v>990</v>
      </c>
      <c r="AF1" s="36" t="s">
        <v>991</v>
      </c>
      <c r="AG1" s="37" t="s">
        <v>992</v>
      </c>
      <c r="AH1" s="32" t="s">
        <v>993</v>
      </c>
      <c r="AI1" s="32" t="s">
        <v>994</v>
      </c>
      <c r="AJ1" s="36" t="s">
        <v>995</v>
      </c>
      <c r="AK1" s="37" t="s">
        <v>996</v>
      </c>
      <c r="AL1" s="32" t="s">
        <v>997</v>
      </c>
      <c r="AM1" s="32" t="s">
        <v>998</v>
      </c>
      <c r="AN1" s="36" t="s">
        <v>999</v>
      </c>
      <c r="AO1" s="37" t="s">
        <v>1000</v>
      </c>
      <c r="AP1" s="32" t="s">
        <v>1001</v>
      </c>
      <c r="AQ1" s="32" t="s">
        <v>1002</v>
      </c>
      <c r="AR1" s="36" t="s">
        <v>1003</v>
      </c>
      <c r="AS1" s="37" t="s">
        <v>1004</v>
      </c>
      <c r="AT1" s="32" t="s">
        <v>1005</v>
      </c>
      <c r="AU1" s="32" t="s">
        <v>1006</v>
      </c>
      <c r="AV1" s="36" t="s">
        <v>1007</v>
      </c>
      <c r="AW1" s="37" t="s">
        <v>1008</v>
      </c>
      <c r="AX1" s="32" t="s">
        <v>1009</v>
      </c>
      <c r="AY1" s="32" t="s">
        <v>1010</v>
      </c>
      <c r="AZ1" s="36" t="s">
        <v>1011</v>
      </c>
      <c r="BA1" s="37" t="s">
        <v>1012</v>
      </c>
      <c r="BB1" s="32" t="s">
        <v>1013</v>
      </c>
      <c r="BC1" s="32" t="s">
        <v>1014</v>
      </c>
      <c r="BD1" s="36" t="s">
        <v>1015</v>
      </c>
      <c r="BE1" s="37" t="s">
        <v>1016</v>
      </c>
      <c r="BF1" s="32" t="s">
        <v>1017</v>
      </c>
      <c r="BG1" s="32" t="s">
        <v>1018</v>
      </c>
      <c r="BH1" s="36" t="s">
        <v>1019</v>
      </c>
      <c r="BI1" s="37" t="s">
        <v>1020</v>
      </c>
      <c r="BJ1" s="32" t="s">
        <v>1021</v>
      </c>
      <c r="BK1" s="32" t="s">
        <v>1022</v>
      </c>
      <c r="BL1" s="36" t="s">
        <v>1023</v>
      </c>
      <c r="BM1" s="37" t="s">
        <v>1024</v>
      </c>
      <c r="BN1" s="32" t="s">
        <v>1025</v>
      </c>
      <c r="BO1" s="32" t="s">
        <v>1026</v>
      </c>
      <c r="BP1" s="36" t="s">
        <v>1027</v>
      </c>
      <c r="BQ1" s="37" t="s">
        <v>1028</v>
      </c>
      <c r="BR1" s="32" t="s">
        <v>1029</v>
      </c>
      <c r="BS1" s="32" t="s">
        <v>1030</v>
      </c>
      <c r="BT1" s="36" t="s">
        <v>1031</v>
      </c>
      <c r="BU1" s="37" t="s">
        <v>1032</v>
      </c>
      <c r="BV1" s="32" t="s">
        <v>1033</v>
      </c>
      <c r="BW1" s="32" t="s">
        <v>1034</v>
      </c>
      <c r="BX1" s="36" t="s">
        <v>1035</v>
      </c>
      <c r="BY1" s="37" t="s">
        <v>1036</v>
      </c>
      <c r="BZ1" s="32" t="s">
        <v>1037</v>
      </c>
      <c r="CA1" s="32" t="s">
        <v>1038</v>
      </c>
      <c r="CB1" s="36" t="s">
        <v>1039</v>
      </c>
      <c r="CC1" s="37" t="s">
        <v>1040</v>
      </c>
      <c r="CD1" s="32" t="s">
        <v>1041</v>
      </c>
      <c r="CE1" s="32" t="s">
        <v>1042</v>
      </c>
      <c r="CF1" s="36" t="s">
        <v>1043</v>
      </c>
      <c r="CG1" s="37" t="s">
        <v>1044</v>
      </c>
      <c r="CH1" s="32" t="s">
        <v>1045</v>
      </c>
      <c r="CI1" s="32" t="s">
        <v>1046</v>
      </c>
      <c r="CJ1" s="36" t="s">
        <v>1047</v>
      </c>
      <c r="CK1" s="37" t="s">
        <v>1048</v>
      </c>
      <c r="CL1" s="32" t="s">
        <v>1049</v>
      </c>
      <c r="CM1" s="32" t="s">
        <v>1050</v>
      </c>
      <c r="CN1" s="36" t="s">
        <v>1051</v>
      </c>
      <c r="CO1" s="37" t="s">
        <v>1052</v>
      </c>
      <c r="CP1" s="32" t="s">
        <v>1053</v>
      </c>
      <c r="CQ1" s="32" t="s">
        <v>1054</v>
      </c>
      <c r="CR1" s="36" t="s">
        <v>1055</v>
      </c>
      <c r="CS1" s="37" t="s">
        <v>1056</v>
      </c>
      <c r="CT1" s="32" t="s">
        <v>1057</v>
      </c>
      <c r="CU1" s="32" t="s">
        <v>1058</v>
      </c>
      <c r="CV1" s="36" t="s">
        <v>1059</v>
      </c>
      <c r="CW1" s="37" t="s">
        <v>1060</v>
      </c>
      <c r="CX1" s="32" t="s">
        <v>1061</v>
      </c>
      <c r="CY1" s="32" t="s">
        <v>1062</v>
      </c>
      <c r="CZ1" s="36" t="s">
        <v>1063</v>
      </c>
      <c r="DA1" s="37" t="s">
        <v>1064</v>
      </c>
      <c r="DB1" s="32" t="s">
        <v>1065</v>
      </c>
      <c r="DC1" s="32" t="s">
        <v>1066</v>
      </c>
      <c r="DD1" s="36" t="s">
        <v>1067</v>
      </c>
      <c r="DE1" s="37" t="s">
        <v>1068</v>
      </c>
      <c r="DF1" s="32" t="s">
        <v>1069</v>
      </c>
      <c r="DG1" s="32" t="s">
        <v>1070</v>
      </c>
      <c r="DH1" s="36" t="s">
        <v>1071</v>
      </c>
      <c r="DI1" s="37" t="s">
        <v>1072</v>
      </c>
      <c r="DJ1" s="32" t="s">
        <v>1073</v>
      </c>
      <c r="DK1" s="32" t="s">
        <v>1074</v>
      </c>
      <c r="DL1" s="36" t="s">
        <v>1075</v>
      </c>
      <c r="DM1" s="37" t="s">
        <v>1076</v>
      </c>
      <c r="DN1" s="32" t="s">
        <v>1077</v>
      </c>
      <c r="DO1" s="32" t="s">
        <v>1078</v>
      </c>
      <c r="DP1" s="36" t="s">
        <v>1079</v>
      </c>
    </row>
    <row r="2" spans="1:120" ht="12.75">
      <c r="A2" s="3">
        <v>0</v>
      </c>
      <c r="B2" s="14" t="s">
        <v>1115</v>
      </c>
      <c r="C2" s="14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6"/>
      <c r="Q2" s="15"/>
      <c r="R2" s="15"/>
      <c r="S2" s="3">
        <f aca="true" t="shared" si="0" ref="S2:S66">SUM(U2,Y2,AC2,AG2,AK2,AO2,AS2,AW2,BA2,BE2,BI2,BM2,BQ2,BU2,BY2,CC2,CG2,CK2,CO2,CS2,CW2,DA2,DE2,DI2,DM2)</f>
        <v>0</v>
      </c>
      <c r="T2" s="16"/>
      <c r="U2" s="35"/>
      <c r="Y2" s="37"/>
      <c r="AB2" s="36"/>
      <c r="AC2" s="37"/>
      <c r="AF2" s="36"/>
      <c r="AG2" s="37"/>
      <c r="AH2" s="32"/>
      <c r="AI2" s="32"/>
      <c r="AJ2" s="36"/>
      <c r="AK2" s="37"/>
      <c r="AL2" s="32"/>
      <c r="AM2" s="32"/>
      <c r="AN2" s="36"/>
      <c r="AO2" s="37"/>
      <c r="AP2" s="32"/>
      <c r="AQ2" s="32"/>
      <c r="AR2" s="36"/>
      <c r="AS2" s="37"/>
      <c r="AT2" s="32"/>
      <c r="AU2" s="32"/>
      <c r="AV2" s="36"/>
      <c r="AW2" s="37"/>
      <c r="AX2" s="32"/>
      <c r="AY2" s="32"/>
      <c r="AZ2" s="36"/>
      <c r="BA2" s="37"/>
      <c r="BB2" s="32"/>
      <c r="BC2" s="32"/>
      <c r="BD2" s="36"/>
      <c r="BE2" s="37"/>
      <c r="BF2" s="32"/>
      <c r="BG2" s="32"/>
      <c r="BH2" s="36"/>
      <c r="BI2" s="37"/>
      <c r="BJ2" s="32"/>
      <c r="BK2" s="32"/>
      <c r="BL2" s="36"/>
      <c r="BM2" s="37"/>
      <c r="BN2" s="32"/>
      <c r="BO2" s="32"/>
      <c r="BP2" s="36"/>
      <c r="BQ2" s="37"/>
      <c r="BR2" s="32"/>
      <c r="BS2" s="32"/>
      <c r="BT2" s="36"/>
      <c r="BU2" s="37"/>
      <c r="BV2" s="32"/>
      <c r="BW2" s="32"/>
      <c r="BX2" s="36"/>
      <c r="BY2" s="37"/>
      <c r="BZ2" s="32"/>
      <c r="CA2" s="32"/>
      <c r="CB2" s="36"/>
      <c r="CC2" s="37"/>
      <c r="CD2" s="32"/>
      <c r="CE2" s="32"/>
      <c r="CF2" s="36"/>
      <c r="CG2" s="37"/>
      <c r="CH2" s="32"/>
      <c r="CI2" s="32"/>
      <c r="CJ2" s="36"/>
      <c r="CK2" s="37"/>
      <c r="CL2" s="32"/>
      <c r="CM2" s="32"/>
      <c r="CN2" s="36"/>
      <c r="CO2" s="37"/>
      <c r="CP2" s="32"/>
      <c r="CQ2" s="32"/>
      <c r="CR2" s="36"/>
      <c r="CS2" s="37"/>
      <c r="CT2" s="32"/>
      <c r="CU2" s="32"/>
      <c r="CV2" s="36"/>
      <c r="CW2" s="37"/>
      <c r="CX2" s="32"/>
      <c r="CY2" s="32"/>
      <c r="CZ2" s="36"/>
      <c r="DA2" s="37"/>
      <c r="DB2" s="32"/>
      <c r="DC2" s="32"/>
      <c r="DD2" s="36"/>
      <c r="DE2" s="37"/>
      <c r="DF2" s="32"/>
      <c r="DG2" s="32"/>
      <c r="DH2" s="36"/>
      <c r="DI2" s="37"/>
      <c r="DJ2" s="32"/>
      <c r="DK2" s="32"/>
      <c r="DL2" s="36"/>
      <c r="DM2" s="37"/>
      <c r="DN2" s="32"/>
      <c r="DO2" s="32"/>
      <c r="DP2" s="36"/>
    </row>
    <row r="3" spans="1:40" ht="12.75">
      <c r="A3" s="3">
        <f>A2+1</f>
        <v>1</v>
      </c>
      <c r="B3" t="s">
        <v>974</v>
      </c>
      <c r="C3" t="s">
        <v>933</v>
      </c>
      <c r="D3" s="2" t="s">
        <v>979</v>
      </c>
      <c r="E3" t="s">
        <v>934</v>
      </c>
      <c r="G3" t="s">
        <v>382</v>
      </c>
      <c r="H3" s="3" t="s">
        <v>117</v>
      </c>
      <c r="I3">
        <v>91238</v>
      </c>
      <c r="J3" t="s">
        <v>935</v>
      </c>
      <c r="K3" t="s">
        <v>936</v>
      </c>
      <c r="M3" s="3" t="s">
        <v>1086</v>
      </c>
      <c r="N3" s="19">
        <v>33230</v>
      </c>
      <c r="O3" s="56">
        <v>37874</v>
      </c>
      <c r="P3" s="57"/>
      <c r="Q3" s="3" t="s">
        <v>1091</v>
      </c>
      <c r="R3" s="3" t="s">
        <v>507</v>
      </c>
      <c r="S3" s="3">
        <f t="shared" si="0"/>
        <v>0</v>
      </c>
      <c r="V3" s="33"/>
      <c r="W3" s="33"/>
      <c r="X3" s="32"/>
      <c r="AD3" s="33"/>
      <c r="AE3" s="33"/>
      <c r="AF3" s="32" t="s">
        <v>507</v>
      </c>
      <c r="AJ3" s="32" t="s">
        <v>507</v>
      </c>
      <c r="AN3" s="32" t="s">
        <v>507</v>
      </c>
    </row>
    <row r="4" spans="1:40" ht="12.75">
      <c r="A4" s="3">
        <f>A3+1</f>
        <v>2</v>
      </c>
      <c r="B4" t="s">
        <v>313</v>
      </c>
      <c r="C4" t="s">
        <v>195</v>
      </c>
      <c r="D4" s="2" t="s">
        <v>973</v>
      </c>
      <c r="E4" t="s">
        <v>406</v>
      </c>
      <c r="G4" t="s">
        <v>403</v>
      </c>
      <c r="H4" s="3" t="s">
        <v>117</v>
      </c>
      <c r="I4">
        <v>91232</v>
      </c>
      <c r="J4" t="s">
        <v>876</v>
      </c>
      <c r="K4" t="s">
        <v>704</v>
      </c>
      <c r="M4" s="3" t="s">
        <v>1086</v>
      </c>
      <c r="N4" s="19">
        <v>30244</v>
      </c>
      <c r="O4" s="56">
        <v>37692</v>
      </c>
      <c r="P4" s="57"/>
      <c r="Q4" s="3" t="s">
        <v>1092</v>
      </c>
      <c r="R4" s="3">
        <v>500</v>
      </c>
      <c r="S4" s="3">
        <f t="shared" si="0"/>
        <v>300</v>
      </c>
      <c r="U4" s="38">
        <v>100</v>
      </c>
      <c r="V4" s="32">
        <v>4</v>
      </c>
      <c r="W4" s="32">
        <v>2</v>
      </c>
      <c r="X4" s="32">
        <v>198</v>
      </c>
      <c r="Y4" s="34">
        <v>200</v>
      </c>
      <c r="Z4" s="32">
        <v>2</v>
      </c>
      <c r="AA4" s="32">
        <v>15</v>
      </c>
      <c r="AB4" s="32">
        <v>180</v>
      </c>
      <c r="AC4" s="32"/>
      <c r="AF4" s="32" t="s">
        <v>507</v>
      </c>
      <c r="AJ4" s="32" t="s">
        <v>507</v>
      </c>
      <c r="AN4" s="32" t="s">
        <v>507</v>
      </c>
    </row>
    <row r="5" spans="1:40" ht="12.75">
      <c r="A5" s="3">
        <f aca="true" t="shared" si="1" ref="A5:A69">A4+1</f>
        <v>3</v>
      </c>
      <c r="B5" t="s">
        <v>966</v>
      </c>
      <c r="C5" t="s">
        <v>1101</v>
      </c>
      <c r="D5" s="2" t="s">
        <v>978</v>
      </c>
      <c r="E5" t="s">
        <v>1102</v>
      </c>
      <c r="G5" t="s">
        <v>403</v>
      </c>
      <c r="H5" s="3" t="s">
        <v>117</v>
      </c>
      <c r="I5">
        <v>91232</v>
      </c>
      <c r="J5" t="s">
        <v>877</v>
      </c>
      <c r="K5" t="s">
        <v>705</v>
      </c>
      <c r="M5" s="3" t="s">
        <v>1087</v>
      </c>
      <c r="N5" s="19">
        <v>33771</v>
      </c>
      <c r="O5" s="56">
        <v>37744</v>
      </c>
      <c r="Q5" s="3" t="s">
        <v>1091</v>
      </c>
      <c r="R5" s="3" t="s">
        <v>507</v>
      </c>
      <c r="S5" s="3">
        <f t="shared" si="0"/>
        <v>0</v>
      </c>
      <c r="X5" s="32" t="s">
        <v>507</v>
      </c>
      <c r="AB5" s="32" t="s">
        <v>507</v>
      </c>
      <c r="AF5" s="32" t="s">
        <v>507</v>
      </c>
      <c r="AJ5" s="32" t="s">
        <v>507</v>
      </c>
      <c r="AN5" s="32" t="s">
        <v>507</v>
      </c>
    </row>
    <row r="6" spans="1:40" ht="12.75">
      <c r="A6" s="3">
        <f t="shared" si="1"/>
        <v>4</v>
      </c>
      <c r="B6" t="s">
        <v>199</v>
      </c>
      <c r="C6" t="s">
        <v>232</v>
      </c>
      <c r="D6" s="2" t="s">
        <v>973</v>
      </c>
      <c r="E6" t="s">
        <v>472</v>
      </c>
      <c r="G6" t="s">
        <v>269</v>
      </c>
      <c r="H6" s="3" t="s">
        <v>117</v>
      </c>
      <c r="I6">
        <v>91234</v>
      </c>
      <c r="J6" t="s">
        <v>827</v>
      </c>
      <c r="K6" t="s">
        <v>667</v>
      </c>
      <c r="L6" s="2"/>
      <c r="M6" s="3" t="s">
        <v>1087</v>
      </c>
      <c r="N6" s="19">
        <v>31002</v>
      </c>
      <c r="O6" s="56">
        <v>37985</v>
      </c>
      <c r="Q6" s="3" t="s">
        <v>1092</v>
      </c>
      <c r="R6" s="3">
        <v>50</v>
      </c>
      <c r="S6" s="3">
        <f t="shared" si="0"/>
        <v>100</v>
      </c>
      <c r="U6" s="38">
        <v>100</v>
      </c>
      <c r="V6" s="32">
        <v>1</v>
      </c>
      <c r="W6" s="32">
        <v>24</v>
      </c>
      <c r="X6" s="32">
        <v>592</v>
      </c>
      <c r="AB6" s="32" t="s">
        <v>507</v>
      </c>
      <c r="AJ6" s="32" t="s">
        <v>507</v>
      </c>
      <c r="AN6" s="32" t="s">
        <v>507</v>
      </c>
    </row>
    <row r="7" spans="1:131" ht="12.75">
      <c r="A7" s="3">
        <f t="shared" si="1"/>
        <v>5</v>
      </c>
      <c r="B7" t="s">
        <v>62</v>
      </c>
      <c r="C7" t="s">
        <v>63</v>
      </c>
      <c r="D7" s="2" t="s">
        <v>973</v>
      </c>
      <c r="E7" t="s">
        <v>70</v>
      </c>
      <c r="G7" t="s">
        <v>97</v>
      </c>
      <c r="H7" s="3" t="s">
        <v>117</v>
      </c>
      <c r="I7">
        <v>91241</v>
      </c>
      <c r="J7" t="s">
        <v>767</v>
      </c>
      <c r="K7" t="s">
        <v>121</v>
      </c>
      <c r="L7" s="1" t="s">
        <v>124</v>
      </c>
      <c r="M7" s="3" t="s">
        <v>916</v>
      </c>
      <c r="N7" s="19">
        <v>33118</v>
      </c>
      <c r="O7" s="56">
        <v>37790</v>
      </c>
      <c r="Q7" s="3" t="s">
        <v>1092</v>
      </c>
      <c r="R7" s="3">
        <v>2000</v>
      </c>
      <c r="S7" s="3">
        <f t="shared" si="0"/>
        <v>411</v>
      </c>
      <c r="U7" s="34">
        <v>300</v>
      </c>
      <c r="V7" s="32">
        <v>3</v>
      </c>
      <c r="W7" s="32">
        <v>2</v>
      </c>
      <c r="X7" s="32">
        <v>170</v>
      </c>
      <c r="Y7" s="34">
        <v>111</v>
      </c>
      <c r="Z7" s="34">
        <v>1</v>
      </c>
      <c r="AA7" s="34">
        <v>5</v>
      </c>
      <c r="AB7" s="34">
        <v>142</v>
      </c>
      <c r="AC7" s="38"/>
      <c r="AD7" s="34"/>
      <c r="AE7" s="34"/>
      <c r="AL7" s="32"/>
      <c r="AM7" s="32"/>
      <c r="AN7" s="32" t="s">
        <v>507</v>
      </c>
      <c r="AP7" s="32"/>
      <c r="AQ7" s="32"/>
      <c r="AR7" s="32" t="s">
        <v>507</v>
      </c>
      <c r="AV7" s="32" t="s">
        <v>507</v>
      </c>
      <c r="AZ7" s="32" t="s">
        <v>507</v>
      </c>
      <c r="DR7" s="33"/>
      <c r="DS7" s="33"/>
      <c r="DV7" s="33"/>
      <c r="DW7" s="33"/>
      <c r="DZ7" s="33"/>
      <c r="EA7" s="33"/>
    </row>
    <row r="8" spans="1:32" ht="12.75">
      <c r="A8" s="3">
        <f t="shared" si="1"/>
        <v>6</v>
      </c>
      <c r="B8" t="s">
        <v>35</v>
      </c>
      <c r="C8" t="s">
        <v>1104</v>
      </c>
      <c r="D8" s="2" t="s">
        <v>979</v>
      </c>
      <c r="E8" t="s">
        <v>1112</v>
      </c>
      <c r="G8" t="s">
        <v>382</v>
      </c>
      <c r="H8" s="3" t="s">
        <v>117</v>
      </c>
      <c r="I8">
        <v>91234</v>
      </c>
      <c r="J8" t="s">
        <v>768</v>
      </c>
      <c r="K8" t="s">
        <v>122</v>
      </c>
      <c r="L8" s="2"/>
      <c r="M8" s="3" t="s">
        <v>1087</v>
      </c>
      <c r="N8" s="19">
        <v>31151</v>
      </c>
      <c r="O8" s="56">
        <v>37866</v>
      </c>
      <c r="Q8" s="3" t="s">
        <v>1091</v>
      </c>
      <c r="R8" s="3">
        <v>1000</v>
      </c>
      <c r="S8" s="3">
        <f t="shared" si="0"/>
        <v>1000</v>
      </c>
      <c r="T8" s="3">
        <v>1</v>
      </c>
      <c r="U8" s="38">
        <v>1000</v>
      </c>
      <c r="V8" s="32">
        <v>5</v>
      </c>
      <c r="W8" s="32">
        <v>7</v>
      </c>
      <c r="X8" s="32">
        <v>1000</v>
      </c>
      <c r="AB8" s="32"/>
      <c r="AF8" s="32"/>
    </row>
    <row r="9" spans="1:142" ht="12.75">
      <c r="A9" s="3">
        <f t="shared" si="1"/>
        <v>7</v>
      </c>
      <c r="B9" t="s">
        <v>200</v>
      </c>
      <c r="C9" t="s">
        <v>233</v>
      </c>
      <c r="D9" s="2" t="s">
        <v>973</v>
      </c>
      <c r="E9" t="s">
        <v>465</v>
      </c>
      <c r="G9" t="s">
        <v>369</v>
      </c>
      <c r="H9" s="3" t="s">
        <v>117</v>
      </c>
      <c r="I9">
        <v>91233</v>
      </c>
      <c r="J9" t="s">
        <v>836</v>
      </c>
      <c r="K9" t="s">
        <v>673</v>
      </c>
      <c r="L9" s="1" t="s">
        <v>522</v>
      </c>
      <c r="M9" s="3" t="s">
        <v>1087</v>
      </c>
      <c r="N9" s="19">
        <v>32246</v>
      </c>
      <c r="O9" s="56">
        <v>37927</v>
      </c>
      <c r="Q9" s="3" t="s">
        <v>1092</v>
      </c>
      <c r="R9" s="3">
        <v>600</v>
      </c>
      <c r="S9" s="3">
        <f t="shared" si="0"/>
        <v>350</v>
      </c>
      <c r="U9" s="3">
        <v>100</v>
      </c>
      <c r="V9" s="3">
        <v>5</v>
      </c>
      <c r="W9" s="3">
        <v>1</v>
      </c>
      <c r="X9" s="3">
        <v>1000</v>
      </c>
      <c r="Y9" s="38">
        <v>50</v>
      </c>
      <c r="Z9" s="33">
        <v>4</v>
      </c>
      <c r="AA9" s="33">
        <v>16</v>
      </c>
      <c r="AB9" s="32">
        <v>974</v>
      </c>
      <c r="AC9" s="34">
        <v>50</v>
      </c>
      <c r="AD9" s="33">
        <v>4</v>
      </c>
      <c r="AE9" s="33">
        <v>1</v>
      </c>
      <c r="AF9" s="32">
        <v>963</v>
      </c>
      <c r="AG9" s="34">
        <v>50</v>
      </c>
      <c r="AH9" s="32">
        <v>3</v>
      </c>
      <c r="AI9" s="32">
        <v>5</v>
      </c>
      <c r="AJ9" s="32">
        <v>953</v>
      </c>
      <c r="AK9" s="34">
        <v>50</v>
      </c>
      <c r="AL9" s="32">
        <v>2</v>
      </c>
      <c r="AM9" s="32">
        <v>3</v>
      </c>
      <c r="AN9" s="32">
        <v>942</v>
      </c>
      <c r="AO9" s="34">
        <v>50</v>
      </c>
      <c r="AP9" s="32">
        <v>1</v>
      </c>
      <c r="AQ9" s="32">
        <v>4</v>
      </c>
      <c r="AR9" s="32">
        <v>928</v>
      </c>
      <c r="DQ9" s="34"/>
      <c r="DR9" s="33"/>
      <c r="DS9" s="33"/>
      <c r="DT9" s="34"/>
      <c r="DU9" s="34"/>
      <c r="DV9" s="33"/>
      <c r="DW9" s="33"/>
      <c r="DX9" s="34"/>
      <c r="EE9" s="31"/>
      <c r="EF9" s="31"/>
      <c r="EG9" s="31"/>
      <c r="EH9" s="31"/>
      <c r="EI9" s="31"/>
      <c r="EJ9" s="31"/>
      <c r="EK9" s="31"/>
      <c r="EL9" s="31"/>
    </row>
    <row r="10" spans="1:40" ht="12.75">
      <c r="A10" s="3">
        <f t="shared" si="1"/>
        <v>8</v>
      </c>
      <c r="B10" t="s">
        <v>274</v>
      </c>
      <c r="C10" t="s">
        <v>453</v>
      </c>
      <c r="D10" s="2" t="s">
        <v>973</v>
      </c>
      <c r="E10" t="s">
        <v>458</v>
      </c>
      <c r="G10" t="s">
        <v>369</v>
      </c>
      <c r="H10" s="3" t="s">
        <v>117</v>
      </c>
      <c r="I10">
        <v>91233</v>
      </c>
      <c r="J10" t="s">
        <v>852</v>
      </c>
      <c r="K10" t="s">
        <v>686</v>
      </c>
      <c r="L10" s="1" t="s">
        <v>529</v>
      </c>
      <c r="M10" s="3" t="s">
        <v>1087</v>
      </c>
      <c r="N10" s="19">
        <v>33744</v>
      </c>
      <c r="O10" s="56">
        <v>37679</v>
      </c>
      <c r="Q10" s="3" t="s">
        <v>1092</v>
      </c>
      <c r="R10" s="3">
        <v>250</v>
      </c>
      <c r="S10" s="3">
        <f t="shared" si="0"/>
        <v>0</v>
      </c>
      <c r="AB10" s="32" t="s">
        <v>507</v>
      </c>
      <c r="AC10" s="37"/>
      <c r="AF10" s="32" t="s">
        <v>507</v>
      </c>
      <c r="AJ10" s="32" t="s">
        <v>507</v>
      </c>
      <c r="AN10" s="32" t="s">
        <v>507</v>
      </c>
    </row>
    <row r="11" spans="1:40" ht="12.75">
      <c r="A11" s="3">
        <f t="shared" si="1"/>
        <v>9</v>
      </c>
      <c r="B11" t="s">
        <v>201</v>
      </c>
      <c r="C11" t="s">
        <v>234</v>
      </c>
      <c r="D11" s="2" t="s">
        <v>973</v>
      </c>
      <c r="E11" t="s">
        <v>471</v>
      </c>
      <c r="G11" t="s">
        <v>269</v>
      </c>
      <c r="H11" s="3" t="s">
        <v>117</v>
      </c>
      <c r="I11">
        <v>91234</v>
      </c>
      <c r="J11" t="s">
        <v>828</v>
      </c>
      <c r="K11" t="s">
        <v>668</v>
      </c>
      <c r="M11" s="3" t="s">
        <v>1086</v>
      </c>
      <c r="N11" s="19">
        <v>34090</v>
      </c>
      <c r="O11" s="56">
        <v>37891</v>
      </c>
      <c r="Q11" s="3" t="s">
        <v>1092</v>
      </c>
      <c r="R11" s="3">
        <v>200</v>
      </c>
      <c r="S11" s="3">
        <f t="shared" si="0"/>
        <v>200</v>
      </c>
      <c r="U11" s="38">
        <v>200</v>
      </c>
      <c r="V11" s="32">
        <v>4</v>
      </c>
      <c r="W11" s="32">
        <v>25</v>
      </c>
      <c r="X11" s="32">
        <v>1238</v>
      </c>
      <c r="AB11" s="32" t="s">
        <v>507</v>
      </c>
      <c r="AF11" s="32" t="s">
        <v>507</v>
      </c>
      <c r="AJ11" s="32" t="s">
        <v>507</v>
      </c>
      <c r="AN11" s="32" t="s">
        <v>507</v>
      </c>
    </row>
    <row r="12" spans="1:40" ht="12.75">
      <c r="A12" s="3">
        <f t="shared" si="1"/>
        <v>10</v>
      </c>
      <c r="B12" t="s">
        <v>139</v>
      </c>
      <c r="C12" t="s">
        <v>977</v>
      </c>
      <c r="D12" s="2" t="s">
        <v>973</v>
      </c>
      <c r="E12" t="s">
        <v>468</v>
      </c>
      <c r="G12" t="s">
        <v>269</v>
      </c>
      <c r="H12" s="3" t="s">
        <v>117</v>
      </c>
      <c r="I12">
        <v>91234</v>
      </c>
      <c r="J12" t="s">
        <v>833</v>
      </c>
      <c r="M12" s="3" t="s">
        <v>1087</v>
      </c>
      <c r="N12" s="19">
        <v>32756</v>
      </c>
      <c r="O12" s="56">
        <v>37969</v>
      </c>
      <c r="Q12" s="3" t="s">
        <v>1092</v>
      </c>
      <c r="R12" s="3" t="s">
        <v>507</v>
      </c>
      <c r="S12" s="3">
        <f t="shared" si="0"/>
        <v>0</v>
      </c>
      <c r="U12" s="38" t="s">
        <v>507</v>
      </c>
      <c r="X12" s="32" t="s">
        <v>507</v>
      </c>
      <c r="AB12" s="32" t="s">
        <v>507</v>
      </c>
      <c r="AF12" s="32" t="s">
        <v>507</v>
      </c>
      <c r="AJ12" s="32" t="s">
        <v>507</v>
      </c>
      <c r="AN12" s="32" t="s">
        <v>507</v>
      </c>
    </row>
    <row r="13" spans="1:40" ht="12.75">
      <c r="A13" s="3">
        <f t="shared" si="1"/>
        <v>11</v>
      </c>
      <c r="B13" t="s">
        <v>275</v>
      </c>
      <c r="C13" t="s">
        <v>304</v>
      </c>
      <c r="D13" s="2" t="s">
        <v>979</v>
      </c>
      <c r="E13" t="s">
        <v>368</v>
      </c>
      <c r="G13" t="s">
        <v>369</v>
      </c>
      <c r="H13" s="3" t="s">
        <v>117</v>
      </c>
      <c r="I13">
        <v>91233</v>
      </c>
      <c r="J13" t="s">
        <v>853</v>
      </c>
      <c r="K13" t="s">
        <v>687</v>
      </c>
      <c r="M13" s="3" t="s">
        <v>1086</v>
      </c>
      <c r="N13" s="19">
        <v>30134</v>
      </c>
      <c r="O13" s="56">
        <v>37785</v>
      </c>
      <c r="Q13" s="3" t="s">
        <v>1091</v>
      </c>
      <c r="R13" s="3">
        <v>200</v>
      </c>
      <c r="S13" s="3">
        <f t="shared" si="0"/>
        <v>200</v>
      </c>
      <c r="U13" s="38">
        <v>200</v>
      </c>
      <c r="V13" s="32">
        <v>3</v>
      </c>
      <c r="W13" s="32">
        <v>29</v>
      </c>
      <c r="X13" s="32">
        <v>573</v>
      </c>
      <c r="AB13" s="32" t="s">
        <v>507</v>
      </c>
      <c r="AF13" s="32" t="s">
        <v>507</v>
      </c>
      <c r="AJ13" s="32" t="s">
        <v>507</v>
      </c>
      <c r="AN13" s="32" t="s">
        <v>507</v>
      </c>
    </row>
    <row r="14" spans="1:40" ht="12.75">
      <c r="A14" s="3">
        <f t="shared" si="1"/>
        <v>12</v>
      </c>
      <c r="B14" t="s">
        <v>314</v>
      </c>
      <c r="C14" t="s">
        <v>348</v>
      </c>
      <c r="D14" s="2" t="s">
        <v>978</v>
      </c>
      <c r="E14" t="s">
        <v>407</v>
      </c>
      <c r="G14" t="s">
        <v>403</v>
      </c>
      <c r="H14" s="3" t="s">
        <v>117</v>
      </c>
      <c r="I14">
        <v>91232</v>
      </c>
      <c r="J14" t="s">
        <v>878</v>
      </c>
      <c r="K14" t="s">
        <v>706</v>
      </c>
      <c r="L14" s="2"/>
      <c r="M14" s="3" t="s">
        <v>1088</v>
      </c>
      <c r="N14" s="19">
        <v>34596</v>
      </c>
      <c r="O14" s="56">
        <v>37749</v>
      </c>
      <c r="Q14" s="3" t="s">
        <v>1091</v>
      </c>
      <c r="R14" s="3">
        <v>50</v>
      </c>
      <c r="S14" s="3">
        <f t="shared" si="0"/>
        <v>0</v>
      </c>
      <c r="U14" s="38" t="s">
        <v>507</v>
      </c>
      <c r="X14" s="32" t="s">
        <v>507</v>
      </c>
      <c r="AB14" s="32" t="s">
        <v>507</v>
      </c>
      <c r="AF14" s="32" t="s">
        <v>507</v>
      </c>
      <c r="AJ14" s="32" t="s">
        <v>507</v>
      </c>
      <c r="AN14" s="32" t="s">
        <v>507</v>
      </c>
    </row>
    <row r="15" spans="1:40" ht="12.75">
      <c r="A15" s="3">
        <f t="shared" si="1"/>
        <v>13</v>
      </c>
      <c r="B15" t="s">
        <v>315</v>
      </c>
      <c r="C15" t="s">
        <v>310</v>
      </c>
      <c r="D15" s="2" t="s">
        <v>979</v>
      </c>
      <c r="E15" t="s">
        <v>408</v>
      </c>
      <c r="G15" t="s">
        <v>403</v>
      </c>
      <c r="H15" s="3" t="s">
        <v>117</v>
      </c>
      <c r="I15">
        <v>91232</v>
      </c>
      <c r="J15" t="s">
        <v>879</v>
      </c>
      <c r="K15" t="s">
        <v>707</v>
      </c>
      <c r="L15" s="1" t="s">
        <v>538</v>
      </c>
      <c r="M15" s="3" t="s">
        <v>1087</v>
      </c>
      <c r="N15" s="19">
        <v>35953</v>
      </c>
      <c r="O15" s="56">
        <v>37959</v>
      </c>
      <c r="Q15" s="3" t="s">
        <v>1091</v>
      </c>
      <c r="R15" s="3" t="s">
        <v>507</v>
      </c>
      <c r="S15" s="3">
        <f t="shared" si="0"/>
        <v>0</v>
      </c>
      <c r="U15" s="38" t="s">
        <v>507</v>
      </c>
      <c r="X15" s="32" t="s">
        <v>507</v>
      </c>
      <c r="AB15" s="32" t="s">
        <v>507</v>
      </c>
      <c r="AF15" s="32" t="s">
        <v>507</v>
      </c>
      <c r="AJ15" s="32" t="s">
        <v>507</v>
      </c>
      <c r="AN15" s="32" t="s">
        <v>507</v>
      </c>
    </row>
    <row r="16" spans="1:40" ht="12.75">
      <c r="A16" s="3">
        <f t="shared" si="1"/>
        <v>14</v>
      </c>
      <c r="B16" t="s">
        <v>315</v>
      </c>
      <c r="C16" t="s">
        <v>233</v>
      </c>
      <c r="D16" s="2" t="s">
        <v>973</v>
      </c>
      <c r="E16" t="s">
        <v>409</v>
      </c>
      <c r="F16" t="s">
        <v>401</v>
      </c>
      <c r="G16" t="s">
        <v>403</v>
      </c>
      <c r="H16" s="3" t="s">
        <v>117</v>
      </c>
      <c r="I16">
        <v>91232</v>
      </c>
      <c r="J16" t="s">
        <v>880</v>
      </c>
      <c r="K16" t="s">
        <v>708</v>
      </c>
      <c r="L16" s="2"/>
      <c r="M16" s="3" t="s">
        <v>1087</v>
      </c>
      <c r="N16" s="19">
        <v>33720</v>
      </c>
      <c r="O16" s="56">
        <v>37956</v>
      </c>
      <c r="Q16" s="3" t="s">
        <v>1092</v>
      </c>
      <c r="R16" s="3">
        <v>500</v>
      </c>
      <c r="S16" s="3">
        <f t="shared" si="0"/>
        <v>100</v>
      </c>
      <c r="U16" s="38">
        <v>100</v>
      </c>
      <c r="V16" s="32">
        <v>1</v>
      </c>
      <c r="W16" s="32">
        <v>30</v>
      </c>
      <c r="X16" s="32">
        <v>579</v>
      </c>
      <c r="Y16" s="34" t="s">
        <v>507</v>
      </c>
      <c r="AB16" s="32" t="s">
        <v>507</v>
      </c>
      <c r="AF16" s="32" t="s">
        <v>507</v>
      </c>
      <c r="AJ16" s="32" t="s">
        <v>507</v>
      </c>
      <c r="AN16" s="32" t="s">
        <v>507</v>
      </c>
    </row>
    <row r="17" spans="1:40" ht="12.75">
      <c r="A17" s="3">
        <f t="shared" si="1"/>
        <v>15</v>
      </c>
      <c r="B17" t="s">
        <v>568</v>
      </c>
      <c r="C17" t="s">
        <v>585</v>
      </c>
      <c r="D17" s="2" t="s">
        <v>973</v>
      </c>
      <c r="E17" t="s">
        <v>748</v>
      </c>
      <c r="F17" t="s">
        <v>93</v>
      </c>
      <c r="G17" t="s">
        <v>382</v>
      </c>
      <c r="H17" s="3" t="s">
        <v>117</v>
      </c>
      <c r="I17">
        <v>91238</v>
      </c>
      <c r="J17" t="s">
        <v>763</v>
      </c>
      <c r="K17" t="s">
        <v>632</v>
      </c>
      <c r="L17" s="1" t="s">
        <v>607</v>
      </c>
      <c r="M17" s="3" t="s">
        <v>589</v>
      </c>
      <c r="N17" s="22">
        <v>35827</v>
      </c>
      <c r="O17" s="56">
        <v>37669</v>
      </c>
      <c r="P17" s="4" t="s">
        <v>923</v>
      </c>
      <c r="Q17" s="3" t="s">
        <v>1092</v>
      </c>
      <c r="R17" s="3">
        <v>200</v>
      </c>
      <c r="S17" s="3">
        <f t="shared" si="0"/>
        <v>0</v>
      </c>
      <c r="U17" s="38" t="s">
        <v>507</v>
      </c>
      <c r="X17" s="32" t="s">
        <v>507</v>
      </c>
      <c r="Y17" s="34" t="s">
        <v>507</v>
      </c>
      <c r="AB17" s="32" t="s">
        <v>507</v>
      </c>
      <c r="AF17" s="32" t="s">
        <v>507</v>
      </c>
      <c r="AJ17" s="32" t="s">
        <v>507</v>
      </c>
      <c r="AN17" s="32" t="s">
        <v>507</v>
      </c>
    </row>
    <row r="18" spans="1:40" ht="12.75">
      <c r="A18" s="3">
        <f t="shared" si="1"/>
        <v>16</v>
      </c>
      <c r="B18" t="s">
        <v>570</v>
      </c>
      <c r="C18" t="s">
        <v>587</v>
      </c>
      <c r="D18" s="2" t="s">
        <v>973</v>
      </c>
      <c r="E18" t="s">
        <v>750</v>
      </c>
      <c r="G18" t="s">
        <v>114</v>
      </c>
      <c r="H18" s="3" t="s">
        <v>117</v>
      </c>
      <c r="I18">
        <v>91122</v>
      </c>
      <c r="J18" t="s">
        <v>765</v>
      </c>
      <c r="K18" t="s">
        <v>634</v>
      </c>
      <c r="L18" s="1" t="s">
        <v>609</v>
      </c>
      <c r="M18" s="3" t="s">
        <v>589</v>
      </c>
      <c r="N18" s="22">
        <v>35800</v>
      </c>
      <c r="O18" s="56">
        <v>37938</v>
      </c>
      <c r="P18" s="4" t="s">
        <v>924</v>
      </c>
      <c r="Q18" s="3" t="s">
        <v>1092</v>
      </c>
      <c r="R18" s="3">
        <v>200</v>
      </c>
      <c r="S18" s="3">
        <f t="shared" si="0"/>
        <v>0</v>
      </c>
      <c r="U18" s="38" t="s">
        <v>507</v>
      </c>
      <c r="X18" s="32" t="s">
        <v>507</v>
      </c>
      <c r="Y18" s="34" t="s">
        <v>507</v>
      </c>
      <c r="AB18" s="32" t="s">
        <v>507</v>
      </c>
      <c r="AF18" s="32" t="s">
        <v>507</v>
      </c>
      <c r="AJ18" s="32" t="s">
        <v>507</v>
      </c>
      <c r="AN18" s="32" t="s">
        <v>507</v>
      </c>
    </row>
    <row r="19" spans="1:40" ht="12.75">
      <c r="A19" s="3">
        <f t="shared" si="1"/>
        <v>17</v>
      </c>
      <c r="B19" t="s">
        <v>276</v>
      </c>
      <c r="C19" t="s">
        <v>452</v>
      </c>
      <c r="D19" s="2" t="s">
        <v>979</v>
      </c>
      <c r="E19" t="s">
        <v>459</v>
      </c>
      <c r="G19" t="s">
        <v>369</v>
      </c>
      <c r="H19" s="3" t="s">
        <v>117</v>
      </c>
      <c r="I19">
        <v>91233</v>
      </c>
      <c r="J19" t="s">
        <v>854</v>
      </c>
      <c r="M19" s="3" t="s">
        <v>1087</v>
      </c>
      <c r="N19" s="19">
        <v>33911</v>
      </c>
      <c r="O19" s="56">
        <v>37920</v>
      </c>
      <c r="Q19" s="3" t="s">
        <v>1091</v>
      </c>
      <c r="R19" s="3">
        <v>100</v>
      </c>
      <c r="S19" s="3">
        <f t="shared" si="0"/>
        <v>0</v>
      </c>
      <c r="U19" s="38" t="s">
        <v>507</v>
      </c>
      <c r="X19" s="32" t="s">
        <v>507</v>
      </c>
      <c r="Y19" s="34" t="s">
        <v>507</v>
      </c>
      <c r="AB19" s="32" t="s">
        <v>507</v>
      </c>
      <c r="AF19" s="32" t="s">
        <v>507</v>
      </c>
      <c r="AJ19" s="32" t="s">
        <v>507</v>
      </c>
      <c r="AN19" s="32" t="s">
        <v>507</v>
      </c>
    </row>
    <row r="20" spans="1:40" ht="12.75">
      <c r="A20" s="3">
        <f t="shared" si="1"/>
        <v>18</v>
      </c>
      <c r="B20" t="s">
        <v>316</v>
      </c>
      <c r="C20" t="s">
        <v>311</v>
      </c>
      <c r="D20" s="2" t="s">
        <v>973</v>
      </c>
      <c r="E20" t="s">
        <v>386</v>
      </c>
      <c r="G20" t="s">
        <v>382</v>
      </c>
      <c r="H20" s="3" t="s">
        <v>117</v>
      </c>
      <c r="I20">
        <v>91238</v>
      </c>
      <c r="J20" t="s">
        <v>881</v>
      </c>
      <c r="K20" t="s">
        <v>709</v>
      </c>
      <c r="L20" s="2"/>
      <c r="M20" s="3" t="s">
        <v>1087</v>
      </c>
      <c r="N20" s="19">
        <v>33684</v>
      </c>
      <c r="O20" s="56">
        <v>37908</v>
      </c>
      <c r="Q20" s="3" t="s">
        <v>1092</v>
      </c>
      <c r="R20" s="3">
        <v>50</v>
      </c>
      <c r="S20" s="3">
        <f t="shared" si="0"/>
        <v>50</v>
      </c>
      <c r="U20" s="38">
        <v>50</v>
      </c>
      <c r="V20" s="32">
        <v>1</v>
      </c>
      <c r="W20" s="32">
        <v>4</v>
      </c>
      <c r="X20" s="32" t="s">
        <v>1103</v>
      </c>
      <c r="AB20" s="32"/>
      <c r="AF20" s="32"/>
      <c r="AJ20" s="32"/>
      <c r="AN20" s="32"/>
    </row>
    <row r="21" spans="1:40" ht="12.75">
      <c r="A21" s="3">
        <f t="shared" si="1"/>
        <v>19</v>
      </c>
      <c r="B21" t="s">
        <v>277</v>
      </c>
      <c r="C21" t="s">
        <v>303</v>
      </c>
      <c r="D21" s="2" t="s">
        <v>979</v>
      </c>
      <c r="E21" t="s">
        <v>371</v>
      </c>
      <c r="F21" t="s">
        <v>446</v>
      </c>
      <c r="G21" t="s">
        <v>370</v>
      </c>
      <c r="H21" s="3" t="s">
        <v>117</v>
      </c>
      <c r="I21">
        <v>91235</v>
      </c>
      <c r="J21" t="s">
        <v>855</v>
      </c>
      <c r="L21" s="1" t="s">
        <v>530</v>
      </c>
      <c r="M21" s="3" t="s">
        <v>1087</v>
      </c>
      <c r="N21" s="19">
        <v>35851</v>
      </c>
      <c r="O21" s="56">
        <v>37810</v>
      </c>
      <c r="Q21" s="3" t="s">
        <v>1091</v>
      </c>
      <c r="R21" s="3">
        <v>2000</v>
      </c>
      <c r="S21" s="3">
        <f t="shared" si="0"/>
        <v>500</v>
      </c>
      <c r="U21" s="38">
        <v>250</v>
      </c>
      <c r="V21" s="32">
        <v>4</v>
      </c>
      <c r="W21" s="32">
        <v>15</v>
      </c>
      <c r="X21" s="32">
        <v>1012</v>
      </c>
      <c r="Y21" s="34">
        <v>250</v>
      </c>
      <c r="Z21" s="32">
        <v>1</v>
      </c>
      <c r="AA21" s="32">
        <v>20</v>
      </c>
      <c r="AB21" s="32">
        <v>991</v>
      </c>
      <c r="AF21" s="32" t="s">
        <v>507</v>
      </c>
      <c r="AJ21" s="32" t="s">
        <v>507</v>
      </c>
      <c r="AN21" s="32" t="s">
        <v>507</v>
      </c>
    </row>
    <row r="22" spans="1:40" ht="12.75">
      <c r="A22" s="3">
        <f t="shared" si="1"/>
        <v>20</v>
      </c>
      <c r="B22" t="s">
        <v>36</v>
      </c>
      <c r="C22" t="s">
        <v>37</v>
      </c>
      <c r="D22" s="2" t="s">
        <v>973</v>
      </c>
      <c r="E22" t="s">
        <v>71</v>
      </c>
      <c r="F22" t="s">
        <v>72</v>
      </c>
      <c r="G22" t="s">
        <v>98</v>
      </c>
      <c r="H22" s="3" t="s">
        <v>117</v>
      </c>
      <c r="I22">
        <v>91227</v>
      </c>
      <c r="J22" t="s">
        <v>769</v>
      </c>
      <c r="K22" t="s">
        <v>123</v>
      </c>
      <c r="L22" s="1" t="s">
        <v>125</v>
      </c>
      <c r="M22" s="3" t="s">
        <v>1088</v>
      </c>
      <c r="N22" s="19">
        <v>34716</v>
      </c>
      <c r="O22" s="56">
        <v>37661</v>
      </c>
      <c r="Q22" s="3" t="s">
        <v>1092</v>
      </c>
      <c r="R22" s="3">
        <v>200</v>
      </c>
      <c r="S22" s="3">
        <f t="shared" si="0"/>
        <v>0</v>
      </c>
      <c r="U22" s="38" t="s">
        <v>507</v>
      </c>
      <c r="X22" s="32" t="s">
        <v>507</v>
      </c>
      <c r="Y22" s="34" t="s">
        <v>507</v>
      </c>
      <c r="AB22" s="32" t="s">
        <v>507</v>
      </c>
      <c r="AF22" s="32" t="s">
        <v>507</v>
      </c>
      <c r="AJ22" s="32" t="s">
        <v>507</v>
      </c>
      <c r="AN22" s="32" t="s">
        <v>507</v>
      </c>
    </row>
    <row r="23" spans="1:40" ht="12.75">
      <c r="A23" s="3">
        <f t="shared" si="1"/>
        <v>21</v>
      </c>
      <c r="B23" t="s">
        <v>278</v>
      </c>
      <c r="C23" t="s">
        <v>296</v>
      </c>
      <c r="D23" s="2" t="s">
        <v>978</v>
      </c>
      <c r="E23" t="s">
        <v>454</v>
      </c>
      <c r="F23" t="s">
        <v>447</v>
      </c>
      <c r="G23" t="s">
        <v>370</v>
      </c>
      <c r="H23" s="3" t="s">
        <v>117</v>
      </c>
      <c r="I23">
        <v>91235</v>
      </c>
      <c r="J23" t="s">
        <v>856</v>
      </c>
      <c r="K23" t="s">
        <v>688</v>
      </c>
      <c r="M23" s="3" t="s">
        <v>1087</v>
      </c>
      <c r="N23" s="19">
        <v>31194</v>
      </c>
      <c r="O23" s="56">
        <v>37938</v>
      </c>
      <c r="Q23" s="3" t="s">
        <v>1091</v>
      </c>
      <c r="R23" s="3">
        <v>2000</v>
      </c>
      <c r="S23" s="3">
        <f t="shared" si="0"/>
        <v>400</v>
      </c>
      <c r="U23" s="38">
        <v>200</v>
      </c>
      <c r="V23" s="32">
        <v>4</v>
      </c>
      <c r="W23" s="32">
        <v>6</v>
      </c>
      <c r="X23" s="32">
        <v>727</v>
      </c>
      <c r="Y23" s="34">
        <v>200</v>
      </c>
      <c r="Z23" s="32">
        <v>1</v>
      </c>
      <c r="AA23" s="32">
        <v>2</v>
      </c>
      <c r="AB23" s="32">
        <v>709</v>
      </c>
      <c r="AF23" s="32" t="s">
        <v>507</v>
      </c>
      <c r="AJ23" s="32" t="s">
        <v>507</v>
      </c>
      <c r="AN23" s="32" t="s">
        <v>507</v>
      </c>
    </row>
    <row r="24" spans="1:40" ht="12.75">
      <c r="A24" s="3">
        <f t="shared" si="1"/>
        <v>22</v>
      </c>
      <c r="B24" t="s">
        <v>279</v>
      </c>
      <c r="C24" t="s">
        <v>297</v>
      </c>
      <c r="D24" s="2" t="s">
        <v>979</v>
      </c>
      <c r="E24" t="s">
        <v>455</v>
      </c>
      <c r="G24" t="s">
        <v>370</v>
      </c>
      <c r="H24" s="3" t="s">
        <v>117</v>
      </c>
      <c r="I24">
        <v>91235</v>
      </c>
      <c r="J24" t="s">
        <v>857</v>
      </c>
      <c r="K24" t="s">
        <v>689</v>
      </c>
      <c r="M24" s="3" t="s">
        <v>1087</v>
      </c>
      <c r="N24" s="19">
        <v>31593</v>
      </c>
      <c r="O24" s="56">
        <v>37648</v>
      </c>
      <c r="Q24" s="3" t="s">
        <v>1091</v>
      </c>
      <c r="R24" s="3" t="s">
        <v>507</v>
      </c>
      <c r="S24" s="3">
        <f t="shared" si="0"/>
        <v>0</v>
      </c>
      <c r="U24" s="38" t="s">
        <v>507</v>
      </c>
      <c r="X24" s="32" t="s">
        <v>507</v>
      </c>
      <c r="Y24" s="34" t="s">
        <v>507</v>
      </c>
      <c r="AB24" s="32" t="s">
        <v>507</v>
      </c>
      <c r="AF24" s="32" t="s">
        <v>507</v>
      </c>
      <c r="AJ24" s="32" t="s">
        <v>507</v>
      </c>
      <c r="AN24" s="32" t="s">
        <v>507</v>
      </c>
    </row>
    <row r="25" spans="1:40" ht="12.75">
      <c r="A25" s="3">
        <f t="shared" si="1"/>
        <v>23</v>
      </c>
      <c r="B25" t="s">
        <v>280</v>
      </c>
      <c r="C25" t="s">
        <v>298</v>
      </c>
      <c r="D25" s="2" t="s">
        <v>978</v>
      </c>
      <c r="E25" t="s">
        <v>456</v>
      </c>
      <c r="G25" t="s">
        <v>370</v>
      </c>
      <c r="H25" s="3" t="s">
        <v>117</v>
      </c>
      <c r="I25">
        <v>91235</v>
      </c>
      <c r="J25" t="s">
        <v>858</v>
      </c>
      <c r="M25" s="3" t="s">
        <v>1087</v>
      </c>
      <c r="N25" s="19">
        <v>29272</v>
      </c>
      <c r="O25" s="56">
        <v>37786</v>
      </c>
      <c r="Q25" s="3" t="s">
        <v>1091</v>
      </c>
      <c r="R25" s="3">
        <v>2000</v>
      </c>
      <c r="S25" s="3">
        <f t="shared" si="0"/>
        <v>400</v>
      </c>
      <c r="U25" s="38">
        <v>200</v>
      </c>
      <c r="V25" s="32">
        <v>1</v>
      </c>
      <c r="W25" s="32">
        <v>31</v>
      </c>
      <c r="X25" s="32">
        <v>958</v>
      </c>
      <c r="Y25" s="34">
        <v>200</v>
      </c>
      <c r="Z25" s="32">
        <v>1</v>
      </c>
      <c r="AA25" s="32">
        <v>2</v>
      </c>
      <c r="AB25" s="32">
        <v>940</v>
      </c>
      <c r="AF25" s="32" t="s">
        <v>507</v>
      </c>
      <c r="AJ25" s="32" t="s">
        <v>507</v>
      </c>
      <c r="AN25" s="32" t="s">
        <v>507</v>
      </c>
    </row>
    <row r="26" spans="1:40" ht="12.75">
      <c r="A26" s="3">
        <f t="shared" si="1"/>
        <v>24</v>
      </c>
      <c r="B26" t="s">
        <v>317</v>
      </c>
      <c r="C26" t="s">
        <v>312</v>
      </c>
      <c r="D26" s="2" t="s">
        <v>973</v>
      </c>
      <c r="E26" t="s">
        <v>380</v>
      </c>
      <c r="G26" t="s">
        <v>370</v>
      </c>
      <c r="H26" s="3" t="s">
        <v>117</v>
      </c>
      <c r="I26">
        <v>91235</v>
      </c>
      <c r="J26" t="s">
        <v>882</v>
      </c>
      <c r="K26" t="s">
        <v>710</v>
      </c>
      <c r="L26" s="1" t="s">
        <v>539</v>
      </c>
      <c r="M26" s="3" t="s">
        <v>1087</v>
      </c>
      <c r="N26" s="19">
        <v>35255</v>
      </c>
      <c r="O26" s="56">
        <v>37841</v>
      </c>
      <c r="Q26" s="3" t="s">
        <v>1092</v>
      </c>
      <c r="R26" s="3">
        <v>100</v>
      </c>
      <c r="S26" s="3">
        <f t="shared" si="0"/>
        <v>0</v>
      </c>
      <c r="U26" s="38" t="s">
        <v>507</v>
      </c>
      <c r="X26" s="32" t="s">
        <v>507</v>
      </c>
      <c r="Y26" s="34" t="s">
        <v>507</v>
      </c>
      <c r="AB26" s="32" t="s">
        <v>507</v>
      </c>
      <c r="AF26" s="32" t="s">
        <v>507</v>
      </c>
      <c r="AJ26" s="32" t="s">
        <v>507</v>
      </c>
      <c r="AN26" s="32" t="s">
        <v>507</v>
      </c>
    </row>
    <row r="27" spans="1:40" ht="12.75">
      <c r="A27" s="3">
        <f t="shared" si="1"/>
        <v>25</v>
      </c>
      <c r="B27" t="s">
        <v>318</v>
      </c>
      <c r="C27" t="s">
        <v>195</v>
      </c>
      <c r="D27" s="2" t="s">
        <v>973</v>
      </c>
      <c r="E27" t="s">
        <v>394</v>
      </c>
      <c r="F27" t="s">
        <v>424</v>
      </c>
      <c r="G27" t="s">
        <v>392</v>
      </c>
      <c r="H27" s="3" t="s">
        <v>393</v>
      </c>
      <c r="I27">
        <v>23023</v>
      </c>
      <c r="J27" t="s">
        <v>883</v>
      </c>
      <c r="L27" s="2"/>
      <c r="M27" s="3" t="s">
        <v>1087</v>
      </c>
      <c r="N27" s="19">
        <v>34809</v>
      </c>
      <c r="O27" s="56">
        <v>37881</v>
      </c>
      <c r="Q27" s="3" t="s">
        <v>1092</v>
      </c>
      <c r="R27" s="3">
        <v>100</v>
      </c>
      <c r="S27" s="3">
        <f t="shared" si="0"/>
        <v>0</v>
      </c>
      <c r="U27" s="38" t="s">
        <v>507</v>
      </c>
      <c r="X27" s="32" t="s">
        <v>507</v>
      </c>
      <c r="Y27" s="34" t="s">
        <v>507</v>
      </c>
      <c r="AB27" s="32" t="s">
        <v>507</v>
      </c>
      <c r="AF27" s="32" t="s">
        <v>507</v>
      </c>
      <c r="AJ27" s="32" t="s">
        <v>507</v>
      </c>
      <c r="AN27" s="32" t="s">
        <v>507</v>
      </c>
    </row>
    <row r="28" spans="1:40" ht="12.75">
      <c r="A28" s="3">
        <f t="shared" si="1"/>
        <v>26</v>
      </c>
      <c r="B28" t="s">
        <v>281</v>
      </c>
      <c r="C28" t="s">
        <v>302</v>
      </c>
      <c r="D28" s="2" t="s">
        <v>979</v>
      </c>
      <c r="E28" t="s">
        <v>372</v>
      </c>
      <c r="G28" t="s">
        <v>370</v>
      </c>
      <c r="H28" s="3" t="s">
        <v>117</v>
      </c>
      <c r="I28">
        <v>91235</v>
      </c>
      <c r="J28" t="s">
        <v>859</v>
      </c>
      <c r="L28" s="2"/>
      <c r="M28" s="3" t="s">
        <v>1088</v>
      </c>
      <c r="N28" s="19">
        <v>30606</v>
      </c>
      <c r="O28" s="56">
        <v>37826</v>
      </c>
      <c r="Q28" s="3" t="s">
        <v>1091</v>
      </c>
      <c r="R28" s="3" t="s">
        <v>507</v>
      </c>
      <c r="S28" s="3">
        <f t="shared" si="0"/>
        <v>0</v>
      </c>
      <c r="U28" s="38" t="s">
        <v>507</v>
      </c>
      <c r="X28" s="32" t="s">
        <v>507</v>
      </c>
      <c r="Y28" s="34" t="s">
        <v>507</v>
      </c>
      <c r="AB28" s="32" t="s">
        <v>507</v>
      </c>
      <c r="AF28" s="32" t="s">
        <v>507</v>
      </c>
      <c r="AJ28" s="32" t="s">
        <v>507</v>
      </c>
      <c r="AN28" s="32" t="s">
        <v>507</v>
      </c>
    </row>
    <row r="29" spans="1:40" ht="12.75">
      <c r="A29" s="3">
        <f t="shared" si="1"/>
        <v>27</v>
      </c>
      <c r="B29" t="s">
        <v>140</v>
      </c>
      <c r="C29" t="s">
        <v>173</v>
      </c>
      <c r="D29" s="2" t="s">
        <v>972</v>
      </c>
      <c r="E29" t="s">
        <v>268</v>
      </c>
      <c r="G29" t="s">
        <v>114</v>
      </c>
      <c r="H29" s="3" t="s">
        <v>117</v>
      </c>
      <c r="I29">
        <v>91122</v>
      </c>
      <c r="J29" t="s">
        <v>816</v>
      </c>
      <c r="K29" t="s">
        <v>659</v>
      </c>
      <c r="L29" s="1" t="s">
        <v>517</v>
      </c>
      <c r="M29" s="3" t="s">
        <v>1087</v>
      </c>
      <c r="N29" s="19">
        <v>29341</v>
      </c>
      <c r="O29" s="56">
        <v>37796</v>
      </c>
      <c r="Q29" s="3" t="s">
        <v>1092</v>
      </c>
      <c r="R29" s="3">
        <v>50</v>
      </c>
      <c r="S29" s="3">
        <f t="shared" si="0"/>
        <v>0</v>
      </c>
      <c r="U29" s="38" t="s">
        <v>507</v>
      </c>
      <c r="X29" s="32" t="s">
        <v>507</v>
      </c>
      <c r="Y29" s="34" t="s">
        <v>507</v>
      </c>
      <c r="AB29" s="32" t="s">
        <v>507</v>
      </c>
      <c r="AF29" s="32" t="s">
        <v>507</v>
      </c>
      <c r="AJ29" s="32" t="s">
        <v>507</v>
      </c>
      <c r="AN29" s="32" t="s">
        <v>507</v>
      </c>
    </row>
    <row r="30" spans="1:40" ht="12.75">
      <c r="A30" s="3">
        <f t="shared" si="1"/>
        <v>28</v>
      </c>
      <c r="B30" t="s">
        <v>202</v>
      </c>
      <c r="C30" t="s">
        <v>188</v>
      </c>
      <c r="D30" s="2" t="s">
        <v>973</v>
      </c>
      <c r="E30" t="s">
        <v>271</v>
      </c>
      <c r="G30" t="s">
        <v>269</v>
      </c>
      <c r="H30" s="3" t="s">
        <v>117</v>
      </c>
      <c r="I30">
        <v>91234</v>
      </c>
      <c r="J30" t="s">
        <v>830</v>
      </c>
      <c r="K30" t="s">
        <v>669</v>
      </c>
      <c r="M30" s="3" t="s">
        <v>1087</v>
      </c>
      <c r="N30" s="19">
        <v>36016</v>
      </c>
      <c r="O30" s="56">
        <v>37699</v>
      </c>
      <c r="Q30" s="3" t="s">
        <v>1092</v>
      </c>
      <c r="R30" s="3">
        <v>200</v>
      </c>
      <c r="S30" s="3">
        <f t="shared" si="0"/>
        <v>0</v>
      </c>
      <c r="U30" s="38" t="s">
        <v>507</v>
      </c>
      <c r="X30" s="32" t="s">
        <v>507</v>
      </c>
      <c r="Y30" s="34" t="s">
        <v>507</v>
      </c>
      <c r="AB30" s="32" t="s">
        <v>507</v>
      </c>
      <c r="AF30" s="32" t="s">
        <v>507</v>
      </c>
      <c r="AJ30" s="32" t="s">
        <v>507</v>
      </c>
      <c r="AN30" s="32" t="s">
        <v>507</v>
      </c>
    </row>
    <row r="31" spans="1:40" ht="12.75">
      <c r="A31" s="3">
        <f t="shared" si="1"/>
        <v>29</v>
      </c>
      <c r="B31" t="s">
        <v>565</v>
      </c>
      <c r="C31" t="s">
        <v>582</v>
      </c>
      <c r="D31" s="2" t="s">
        <v>979</v>
      </c>
      <c r="E31" t="s">
        <v>745</v>
      </c>
      <c r="G31" t="s">
        <v>370</v>
      </c>
      <c r="H31" s="3" t="s">
        <v>117</v>
      </c>
      <c r="I31">
        <v>91235</v>
      </c>
      <c r="J31" t="s">
        <v>760</v>
      </c>
      <c r="K31" t="s">
        <v>629</v>
      </c>
      <c r="L31" s="1" t="s">
        <v>604</v>
      </c>
      <c r="M31" s="3" t="s">
        <v>589</v>
      </c>
      <c r="N31" s="22">
        <v>35836</v>
      </c>
      <c r="O31" s="56">
        <v>37802</v>
      </c>
      <c r="P31" s="4" t="s">
        <v>925</v>
      </c>
      <c r="Q31" s="3" t="s">
        <v>1091</v>
      </c>
      <c r="R31" s="3">
        <v>1000</v>
      </c>
      <c r="S31" s="3">
        <f t="shared" si="0"/>
        <v>100</v>
      </c>
      <c r="U31" s="38">
        <v>100</v>
      </c>
      <c r="V31" s="32">
        <v>4</v>
      </c>
      <c r="W31" s="32">
        <v>7</v>
      </c>
      <c r="X31" s="32">
        <v>363</v>
      </c>
      <c r="Y31" s="34" t="s">
        <v>507</v>
      </c>
      <c r="AB31" s="32" t="s">
        <v>507</v>
      </c>
      <c r="AF31" s="32" t="s">
        <v>507</v>
      </c>
      <c r="AJ31" s="32" t="s">
        <v>507</v>
      </c>
      <c r="AN31" s="32" t="s">
        <v>507</v>
      </c>
    </row>
    <row r="32" spans="1:40" ht="12.75">
      <c r="A32" s="3">
        <f t="shared" si="1"/>
        <v>30</v>
      </c>
      <c r="B32" t="s">
        <v>203</v>
      </c>
      <c r="C32" t="s">
        <v>235</v>
      </c>
      <c r="D32" s="2" t="s">
        <v>979</v>
      </c>
      <c r="E32" t="s">
        <v>364</v>
      </c>
      <c r="G32" t="s">
        <v>369</v>
      </c>
      <c r="H32" s="3" t="s">
        <v>117</v>
      </c>
      <c r="I32">
        <v>91233</v>
      </c>
      <c r="J32" t="s">
        <v>845</v>
      </c>
      <c r="K32" t="s">
        <v>681</v>
      </c>
      <c r="L32" s="1" t="s">
        <v>526</v>
      </c>
      <c r="M32" s="3" t="s">
        <v>1086</v>
      </c>
      <c r="N32" s="19">
        <v>34843</v>
      </c>
      <c r="O32" s="56">
        <v>37911</v>
      </c>
      <c r="Q32" s="3" t="s">
        <v>1091</v>
      </c>
      <c r="R32" s="3">
        <v>50</v>
      </c>
      <c r="S32" s="3">
        <f t="shared" si="0"/>
        <v>0</v>
      </c>
      <c r="U32" s="38" t="s">
        <v>507</v>
      </c>
      <c r="X32" s="32" t="s">
        <v>507</v>
      </c>
      <c r="Y32" s="34" t="s">
        <v>507</v>
      </c>
      <c r="AB32" s="32" t="s">
        <v>507</v>
      </c>
      <c r="AF32" s="32" t="s">
        <v>507</v>
      </c>
      <c r="AJ32" s="32" t="s">
        <v>507</v>
      </c>
      <c r="AN32" s="32" t="s">
        <v>507</v>
      </c>
    </row>
    <row r="33" spans="1:40" ht="12.75">
      <c r="A33" s="3">
        <f t="shared" si="1"/>
        <v>31</v>
      </c>
      <c r="B33" t="s">
        <v>38</v>
      </c>
      <c r="C33" t="s">
        <v>39</v>
      </c>
      <c r="D33" s="2" t="s">
        <v>973</v>
      </c>
      <c r="E33" t="s">
        <v>73</v>
      </c>
      <c r="G33" t="s">
        <v>99</v>
      </c>
      <c r="H33" s="3" t="s">
        <v>117</v>
      </c>
      <c r="I33">
        <v>91220</v>
      </c>
      <c r="J33" t="s">
        <v>770</v>
      </c>
      <c r="K33" t="s">
        <v>261</v>
      </c>
      <c r="L33" s="2"/>
      <c r="M33" s="3" t="s">
        <v>1087</v>
      </c>
      <c r="N33" s="19">
        <v>33896</v>
      </c>
      <c r="O33" s="56">
        <v>37755</v>
      </c>
      <c r="Q33" s="3" t="s">
        <v>1092</v>
      </c>
      <c r="R33" s="3">
        <v>1200</v>
      </c>
      <c r="S33" s="3">
        <f t="shared" si="0"/>
        <v>500</v>
      </c>
      <c r="U33" s="38">
        <v>100</v>
      </c>
      <c r="V33" s="32">
        <v>4</v>
      </c>
      <c r="W33" s="32">
        <v>30</v>
      </c>
      <c r="X33" s="32">
        <v>974</v>
      </c>
      <c r="Y33" s="34">
        <v>100</v>
      </c>
      <c r="Z33" s="32">
        <v>4</v>
      </c>
      <c r="AA33" s="32">
        <v>16</v>
      </c>
      <c r="AB33" s="32">
        <v>955</v>
      </c>
      <c r="AC33" s="34">
        <v>100</v>
      </c>
      <c r="AD33" s="32">
        <v>3</v>
      </c>
      <c r="AE33" s="32">
        <v>18</v>
      </c>
      <c r="AF33" s="32">
        <v>947</v>
      </c>
      <c r="AG33" s="34">
        <v>100</v>
      </c>
      <c r="AH33" s="33">
        <v>2</v>
      </c>
      <c r="AI33" s="33">
        <v>15</v>
      </c>
      <c r="AJ33" s="32">
        <v>935</v>
      </c>
      <c r="AK33" s="34">
        <v>100</v>
      </c>
      <c r="AL33" s="33">
        <v>1</v>
      </c>
      <c r="AM33" s="33">
        <v>14</v>
      </c>
      <c r="AN33" s="32">
        <v>927</v>
      </c>
    </row>
    <row r="34" spans="1:40" ht="12.75">
      <c r="A34" s="3">
        <f t="shared" si="1"/>
        <v>32</v>
      </c>
      <c r="B34" t="s">
        <v>42</v>
      </c>
      <c r="C34" t="s">
        <v>40</v>
      </c>
      <c r="D34" s="2" t="s">
        <v>979</v>
      </c>
      <c r="E34" t="s">
        <v>74</v>
      </c>
      <c r="G34" t="s">
        <v>100</v>
      </c>
      <c r="H34" s="3" t="s">
        <v>117</v>
      </c>
      <c r="I34">
        <v>91213</v>
      </c>
      <c r="J34" t="s">
        <v>771</v>
      </c>
      <c r="L34" s="2"/>
      <c r="M34" s="3" t="s">
        <v>916</v>
      </c>
      <c r="N34" s="19">
        <v>29609</v>
      </c>
      <c r="O34" s="56">
        <v>37707</v>
      </c>
      <c r="Q34" s="3" t="s">
        <v>1091</v>
      </c>
      <c r="R34" s="3">
        <v>50</v>
      </c>
      <c r="S34" s="3">
        <f t="shared" si="0"/>
        <v>0</v>
      </c>
      <c r="U34" s="38" t="s">
        <v>507</v>
      </c>
      <c r="X34" s="32" t="s">
        <v>507</v>
      </c>
      <c r="Y34" s="34" t="s">
        <v>507</v>
      </c>
      <c r="AB34" s="32" t="s">
        <v>507</v>
      </c>
      <c r="AF34" s="32" t="s">
        <v>507</v>
      </c>
      <c r="AJ34" s="32" t="s">
        <v>507</v>
      </c>
      <c r="AN34" s="32" t="s">
        <v>507</v>
      </c>
    </row>
    <row r="35" spans="1:40" ht="12.75">
      <c r="A35" s="3">
        <f t="shared" si="1"/>
        <v>33</v>
      </c>
      <c r="B35" t="s">
        <v>282</v>
      </c>
      <c r="C35" t="s">
        <v>917</v>
      </c>
      <c r="D35" s="2" t="s">
        <v>979</v>
      </c>
      <c r="E35" t="s">
        <v>373</v>
      </c>
      <c r="G35" t="s">
        <v>370</v>
      </c>
      <c r="H35" s="3" t="s">
        <v>117</v>
      </c>
      <c r="I35">
        <v>91235</v>
      </c>
      <c r="J35" t="s">
        <v>860</v>
      </c>
      <c r="K35" t="s">
        <v>690</v>
      </c>
      <c r="L35" s="1" t="s">
        <v>531</v>
      </c>
      <c r="M35" s="3" t="s">
        <v>916</v>
      </c>
      <c r="N35" s="19">
        <v>29863</v>
      </c>
      <c r="O35" s="56">
        <v>37675</v>
      </c>
      <c r="P35" t="s">
        <v>1105</v>
      </c>
      <c r="Q35" s="3" t="s">
        <v>1091</v>
      </c>
      <c r="R35" s="3">
        <v>100</v>
      </c>
      <c r="S35" s="3">
        <f t="shared" si="0"/>
        <v>100</v>
      </c>
      <c r="U35" s="38">
        <v>100</v>
      </c>
      <c r="V35" s="32">
        <v>1</v>
      </c>
      <c r="W35" s="32">
        <v>25</v>
      </c>
      <c r="X35" s="32">
        <v>712</v>
      </c>
      <c r="Y35" s="34" t="s">
        <v>507</v>
      </c>
      <c r="AB35" s="32" t="s">
        <v>507</v>
      </c>
      <c r="AF35" s="32" t="s">
        <v>507</v>
      </c>
      <c r="AJ35" s="32" t="s">
        <v>507</v>
      </c>
      <c r="AN35" s="32" t="s">
        <v>507</v>
      </c>
    </row>
    <row r="36" spans="1:40" ht="12.75">
      <c r="A36" s="3">
        <f t="shared" si="1"/>
        <v>34</v>
      </c>
      <c r="B36" t="s">
        <v>204</v>
      </c>
      <c r="C36" t="s">
        <v>236</v>
      </c>
      <c r="D36" s="2" t="s">
        <v>979</v>
      </c>
      <c r="E36" t="s">
        <v>477</v>
      </c>
      <c r="G36" t="s">
        <v>269</v>
      </c>
      <c r="H36" s="3" t="s">
        <v>117</v>
      </c>
      <c r="I36">
        <v>91234</v>
      </c>
      <c r="J36" t="s">
        <v>821</v>
      </c>
      <c r="L36" s="1" t="s">
        <v>519</v>
      </c>
      <c r="M36" s="3" t="s">
        <v>1087</v>
      </c>
      <c r="N36" s="19">
        <v>35575</v>
      </c>
      <c r="O36" s="56">
        <v>37947</v>
      </c>
      <c r="Q36" s="3" t="s">
        <v>1091</v>
      </c>
      <c r="R36" s="3">
        <v>200</v>
      </c>
      <c r="S36" s="3">
        <f t="shared" si="0"/>
        <v>0</v>
      </c>
      <c r="U36" s="38" t="s">
        <v>507</v>
      </c>
      <c r="X36" s="32" t="s">
        <v>507</v>
      </c>
      <c r="Y36" s="34" t="s">
        <v>507</v>
      </c>
      <c r="AB36" s="32" t="s">
        <v>507</v>
      </c>
      <c r="AF36" s="32" t="s">
        <v>507</v>
      </c>
      <c r="AJ36" s="32" t="s">
        <v>507</v>
      </c>
      <c r="AN36" s="32" t="s">
        <v>507</v>
      </c>
    </row>
    <row r="37" spans="1:40" ht="12.75">
      <c r="A37" s="3">
        <f t="shared" si="1"/>
        <v>35</v>
      </c>
      <c r="B37" t="s">
        <v>283</v>
      </c>
      <c r="C37" t="s">
        <v>299</v>
      </c>
      <c r="D37" s="2" t="s">
        <v>973</v>
      </c>
      <c r="E37" t="s">
        <v>374</v>
      </c>
      <c r="F37" t="s">
        <v>448</v>
      </c>
      <c r="G37" t="s">
        <v>370</v>
      </c>
      <c r="H37" s="3" t="s">
        <v>117</v>
      </c>
      <c r="I37">
        <v>91235</v>
      </c>
      <c r="J37" t="s">
        <v>861</v>
      </c>
      <c r="K37" t="s">
        <v>691</v>
      </c>
      <c r="L37" s="2"/>
      <c r="M37" s="3" t="s">
        <v>1086</v>
      </c>
      <c r="N37" s="19">
        <v>34336</v>
      </c>
      <c r="O37" s="56">
        <v>37849</v>
      </c>
      <c r="Q37" s="3" t="s">
        <v>1092</v>
      </c>
      <c r="R37" s="3">
        <v>50</v>
      </c>
      <c r="S37" s="3">
        <f t="shared" si="0"/>
        <v>75</v>
      </c>
      <c r="U37" s="38">
        <v>75</v>
      </c>
      <c r="V37" s="32">
        <v>1</v>
      </c>
      <c r="W37" s="32">
        <v>18</v>
      </c>
      <c r="X37" s="32">
        <v>1219</v>
      </c>
      <c r="Y37" s="34" t="s">
        <v>507</v>
      </c>
      <c r="AB37" s="32" t="s">
        <v>507</v>
      </c>
      <c r="AF37" s="32" t="s">
        <v>507</v>
      </c>
      <c r="AJ37" s="32" t="s">
        <v>507</v>
      </c>
      <c r="AN37" s="32" t="s">
        <v>507</v>
      </c>
    </row>
    <row r="38" spans="1:40" ht="12.75">
      <c r="A38" s="3">
        <f t="shared" si="1"/>
        <v>36</v>
      </c>
      <c r="B38" t="s">
        <v>205</v>
      </c>
      <c r="C38" t="s">
        <v>173</v>
      </c>
      <c r="D38" s="2" t="s">
        <v>973</v>
      </c>
      <c r="E38" t="s">
        <v>480</v>
      </c>
      <c r="G38" t="s">
        <v>269</v>
      </c>
      <c r="H38" s="3" t="s">
        <v>117</v>
      </c>
      <c r="I38">
        <v>91234</v>
      </c>
      <c r="J38" t="s">
        <v>817</v>
      </c>
      <c r="K38" t="s">
        <v>660</v>
      </c>
      <c r="L38" s="2"/>
      <c r="M38" s="3" t="s">
        <v>1087</v>
      </c>
      <c r="N38" s="19">
        <v>33154</v>
      </c>
      <c r="O38" s="56">
        <v>37942</v>
      </c>
      <c r="Q38" s="3" t="s">
        <v>1092</v>
      </c>
      <c r="R38" s="3">
        <v>2000</v>
      </c>
      <c r="S38" s="3">
        <f t="shared" si="0"/>
        <v>400</v>
      </c>
      <c r="U38" s="38">
        <v>200</v>
      </c>
      <c r="V38" s="32">
        <v>4</v>
      </c>
      <c r="W38" s="32">
        <v>7</v>
      </c>
      <c r="X38" s="32">
        <v>723</v>
      </c>
      <c r="Y38" s="34">
        <v>200</v>
      </c>
      <c r="Z38" s="32">
        <v>2</v>
      </c>
      <c r="AA38" s="32">
        <v>19</v>
      </c>
      <c r="AB38" s="32">
        <v>690</v>
      </c>
      <c r="AF38" s="32" t="s">
        <v>507</v>
      </c>
      <c r="AJ38" s="32" t="s">
        <v>507</v>
      </c>
      <c r="AN38" s="32" t="s">
        <v>507</v>
      </c>
    </row>
    <row r="39" spans="1:40" ht="12.75">
      <c r="A39" s="3">
        <f t="shared" si="1"/>
        <v>37</v>
      </c>
      <c r="B39" t="s">
        <v>141</v>
      </c>
      <c r="C39" t="s">
        <v>174</v>
      </c>
      <c r="D39" s="2" t="s">
        <v>973</v>
      </c>
      <c r="E39" t="s">
        <v>505</v>
      </c>
      <c r="G39" t="s">
        <v>260</v>
      </c>
      <c r="H39" s="3" t="s">
        <v>117</v>
      </c>
      <c r="I39">
        <v>99221</v>
      </c>
      <c r="J39" t="s">
        <v>796</v>
      </c>
      <c r="K39" t="s">
        <v>642</v>
      </c>
      <c r="L39" s="1" t="s">
        <v>510</v>
      </c>
      <c r="M39" s="3" t="s">
        <v>1087</v>
      </c>
      <c r="N39" s="19">
        <v>30211</v>
      </c>
      <c r="O39" s="56">
        <v>37809</v>
      </c>
      <c r="Q39" s="3" t="s">
        <v>1092</v>
      </c>
      <c r="R39" s="3">
        <v>100</v>
      </c>
      <c r="S39" s="3">
        <f t="shared" si="0"/>
        <v>0</v>
      </c>
      <c r="U39" s="38" t="s">
        <v>507</v>
      </c>
      <c r="X39" s="32" t="s">
        <v>507</v>
      </c>
      <c r="Y39" s="34" t="s">
        <v>507</v>
      </c>
      <c r="AB39" s="32" t="s">
        <v>507</v>
      </c>
      <c r="AF39" s="32" t="s">
        <v>507</v>
      </c>
      <c r="AJ39" s="32" t="s">
        <v>507</v>
      </c>
      <c r="AN39" s="32" t="s">
        <v>507</v>
      </c>
    </row>
    <row r="40" spans="1:40" ht="12.75">
      <c r="A40" s="3">
        <f t="shared" si="1"/>
        <v>38</v>
      </c>
      <c r="B40" t="s">
        <v>284</v>
      </c>
      <c r="C40" t="s">
        <v>300</v>
      </c>
      <c r="D40" s="2" t="s">
        <v>973</v>
      </c>
      <c r="E40" t="s">
        <v>375</v>
      </c>
      <c r="F40" t="s">
        <v>402</v>
      </c>
      <c r="G40" t="s">
        <v>370</v>
      </c>
      <c r="H40" s="3" t="s">
        <v>117</v>
      </c>
      <c r="I40">
        <v>91235</v>
      </c>
      <c r="J40" t="s">
        <v>862</v>
      </c>
      <c r="K40" t="s">
        <v>692</v>
      </c>
      <c r="L40" s="2"/>
      <c r="M40" s="3" t="s">
        <v>1087</v>
      </c>
      <c r="N40" s="19">
        <v>31491</v>
      </c>
      <c r="O40" s="56">
        <v>37962</v>
      </c>
      <c r="Q40" s="3" t="s">
        <v>1092</v>
      </c>
      <c r="R40" s="3">
        <v>500</v>
      </c>
      <c r="S40" s="3">
        <f t="shared" si="0"/>
        <v>100</v>
      </c>
      <c r="U40" s="38">
        <v>50</v>
      </c>
      <c r="V40" s="32">
        <v>3</v>
      </c>
      <c r="W40" s="32">
        <v>17</v>
      </c>
      <c r="X40" s="32">
        <v>913</v>
      </c>
      <c r="Y40" s="34">
        <v>50</v>
      </c>
      <c r="Z40" s="32">
        <v>1</v>
      </c>
      <c r="AA40" s="32">
        <v>30</v>
      </c>
      <c r="AB40" s="32">
        <v>894</v>
      </c>
      <c r="AF40" s="32" t="s">
        <v>507</v>
      </c>
      <c r="AJ40" s="32" t="s">
        <v>507</v>
      </c>
      <c r="AN40" s="32" t="s">
        <v>507</v>
      </c>
    </row>
    <row r="41" spans="1:40" ht="12.75">
      <c r="A41" s="3">
        <f t="shared" si="1"/>
        <v>39</v>
      </c>
      <c r="B41" t="s">
        <v>563</v>
      </c>
      <c r="C41" t="s">
        <v>580</v>
      </c>
      <c r="D41" s="2" t="s">
        <v>972</v>
      </c>
      <c r="E41" t="s">
        <v>743</v>
      </c>
      <c r="G41" t="s">
        <v>403</v>
      </c>
      <c r="H41" s="3" t="s">
        <v>117</v>
      </c>
      <c r="I41">
        <v>91232</v>
      </c>
      <c r="J41" t="s">
        <v>758</v>
      </c>
      <c r="K41" t="s">
        <v>627</v>
      </c>
      <c r="L41" s="1" t="s">
        <v>602</v>
      </c>
      <c r="M41" s="3" t="s">
        <v>589</v>
      </c>
      <c r="N41" s="22">
        <v>35857</v>
      </c>
      <c r="O41" s="56">
        <v>37821</v>
      </c>
      <c r="P41" s="4" t="s">
        <v>926</v>
      </c>
      <c r="Q41" s="3" t="s">
        <v>1092</v>
      </c>
      <c r="R41" s="3">
        <v>200</v>
      </c>
      <c r="S41" s="3">
        <f t="shared" si="0"/>
        <v>0</v>
      </c>
      <c r="U41" s="38" t="s">
        <v>507</v>
      </c>
      <c r="X41" s="32" t="s">
        <v>507</v>
      </c>
      <c r="Y41" s="34" t="s">
        <v>507</v>
      </c>
      <c r="AB41" s="32" t="s">
        <v>507</v>
      </c>
      <c r="AF41" s="32" t="s">
        <v>507</v>
      </c>
      <c r="AJ41" s="32" t="s">
        <v>507</v>
      </c>
      <c r="AN41" s="32" t="s">
        <v>507</v>
      </c>
    </row>
    <row r="42" spans="1:40" ht="12.75">
      <c r="A42" s="3">
        <f t="shared" si="1"/>
        <v>40</v>
      </c>
      <c r="B42" t="s">
        <v>206</v>
      </c>
      <c r="C42" t="s">
        <v>237</v>
      </c>
      <c r="D42" s="2" t="s">
        <v>973</v>
      </c>
      <c r="E42" t="s">
        <v>461</v>
      </c>
      <c r="G42" t="s">
        <v>369</v>
      </c>
      <c r="H42" s="3" t="s">
        <v>117</v>
      </c>
      <c r="I42">
        <v>91233</v>
      </c>
      <c r="J42" t="s">
        <v>848</v>
      </c>
      <c r="K42" t="s">
        <v>684</v>
      </c>
      <c r="L42" s="1" t="s">
        <v>527</v>
      </c>
      <c r="M42" s="3" t="s">
        <v>1087</v>
      </c>
      <c r="N42" s="19">
        <v>35772</v>
      </c>
      <c r="O42" s="56">
        <v>37864</v>
      </c>
      <c r="Q42" s="3" t="s">
        <v>1092</v>
      </c>
      <c r="R42" s="3">
        <v>100</v>
      </c>
      <c r="S42" s="3">
        <f t="shared" si="0"/>
        <v>0</v>
      </c>
      <c r="U42" s="38" t="s">
        <v>507</v>
      </c>
      <c r="X42" s="32" t="s">
        <v>507</v>
      </c>
      <c r="Y42" s="34" t="s">
        <v>507</v>
      </c>
      <c r="AB42" s="32" t="s">
        <v>507</v>
      </c>
      <c r="AF42" s="32" t="s">
        <v>507</v>
      </c>
      <c r="AJ42" s="32" t="s">
        <v>507</v>
      </c>
      <c r="AN42" s="32" t="s">
        <v>507</v>
      </c>
    </row>
    <row r="43" spans="1:40" ht="12.75">
      <c r="A43" s="3">
        <f t="shared" si="1"/>
        <v>41</v>
      </c>
      <c r="B43" t="s">
        <v>207</v>
      </c>
      <c r="C43" t="s">
        <v>238</v>
      </c>
      <c r="D43" s="2" t="s">
        <v>979</v>
      </c>
      <c r="E43" t="s">
        <v>492</v>
      </c>
      <c r="G43" t="s">
        <v>114</v>
      </c>
      <c r="H43" s="3" t="s">
        <v>117</v>
      </c>
      <c r="I43">
        <v>91122</v>
      </c>
      <c r="J43" t="s">
        <v>803</v>
      </c>
      <c r="K43" t="s">
        <v>648</v>
      </c>
      <c r="L43" s="2"/>
      <c r="M43" s="3" t="s">
        <v>1088</v>
      </c>
      <c r="N43" s="19">
        <v>34986</v>
      </c>
      <c r="O43" s="56">
        <v>37851</v>
      </c>
      <c r="Q43" s="3" t="s">
        <v>1091</v>
      </c>
      <c r="R43" s="3">
        <v>2400</v>
      </c>
      <c r="S43" s="3">
        <f t="shared" si="0"/>
        <v>1000</v>
      </c>
      <c r="U43" s="38">
        <v>200</v>
      </c>
      <c r="V43" s="32">
        <v>4</v>
      </c>
      <c r="W43" s="32">
        <v>25</v>
      </c>
      <c r="X43" s="32">
        <v>417</v>
      </c>
      <c r="Y43" s="34">
        <v>200</v>
      </c>
      <c r="Z43" s="32">
        <v>4</v>
      </c>
      <c r="AA43" s="32">
        <v>4</v>
      </c>
      <c r="AB43" s="32">
        <v>403</v>
      </c>
      <c r="AC43" s="34">
        <v>200</v>
      </c>
      <c r="AD43" s="32">
        <v>3</v>
      </c>
      <c r="AE43" s="32">
        <v>11</v>
      </c>
      <c r="AF43" s="32">
        <v>395</v>
      </c>
      <c r="AG43" s="34">
        <v>200</v>
      </c>
      <c r="AH43" s="33">
        <v>2</v>
      </c>
      <c r="AI43" s="33">
        <v>4</v>
      </c>
      <c r="AJ43" s="32">
        <v>381</v>
      </c>
      <c r="AK43" s="34">
        <v>200</v>
      </c>
      <c r="AL43" s="33">
        <v>1</v>
      </c>
      <c r="AM43" s="33">
        <v>6</v>
      </c>
      <c r="AN43" s="32">
        <v>369</v>
      </c>
    </row>
    <row r="44" spans="1:40" ht="12.75">
      <c r="A44" s="3">
        <f t="shared" si="1"/>
        <v>42</v>
      </c>
      <c r="B44" t="s">
        <v>208</v>
      </c>
      <c r="C44" t="s">
        <v>239</v>
      </c>
      <c r="D44" s="2" t="s">
        <v>973</v>
      </c>
      <c r="E44" t="s">
        <v>360</v>
      </c>
      <c r="G44" t="s">
        <v>369</v>
      </c>
      <c r="H44" s="3" t="s">
        <v>117</v>
      </c>
      <c r="I44">
        <v>91233</v>
      </c>
      <c r="J44" t="s">
        <v>835</v>
      </c>
      <c r="K44" t="s">
        <v>672</v>
      </c>
      <c r="L44" s="2"/>
      <c r="M44" s="3" t="s">
        <v>1087</v>
      </c>
      <c r="N44" s="19">
        <v>34348</v>
      </c>
      <c r="O44" s="56">
        <v>37960</v>
      </c>
      <c r="Q44" s="3" t="s">
        <v>1092</v>
      </c>
      <c r="R44" s="3">
        <v>5000</v>
      </c>
      <c r="S44" s="3">
        <f t="shared" si="0"/>
        <v>1000</v>
      </c>
      <c r="U44" s="38">
        <v>500</v>
      </c>
      <c r="V44" s="32">
        <v>4</v>
      </c>
      <c r="W44" s="32">
        <v>22</v>
      </c>
      <c r="X44" s="32">
        <v>602</v>
      </c>
      <c r="Y44" s="34">
        <v>500</v>
      </c>
      <c r="Z44" s="32">
        <v>2</v>
      </c>
      <c r="AA44" s="32">
        <v>7</v>
      </c>
      <c r="AB44" s="32">
        <v>587</v>
      </c>
      <c r="AF44" s="32" t="s">
        <v>507</v>
      </c>
      <c r="AJ44" s="32" t="s">
        <v>507</v>
      </c>
      <c r="AN44" s="32" t="s">
        <v>507</v>
      </c>
    </row>
    <row r="45" spans="1:40" ht="12.75">
      <c r="A45" s="3">
        <f t="shared" si="1"/>
        <v>43</v>
      </c>
      <c r="B45" t="s">
        <v>142</v>
      </c>
      <c r="C45" t="s">
        <v>175</v>
      </c>
      <c r="D45" s="2" t="s">
        <v>973</v>
      </c>
      <c r="E45" t="s">
        <v>469</v>
      </c>
      <c r="G45" t="s">
        <v>269</v>
      </c>
      <c r="H45" s="3" t="s">
        <v>117</v>
      </c>
      <c r="I45">
        <v>91234</v>
      </c>
      <c r="J45" t="s">
        <v>832</v>
      </c>
      <c r="M45" s="3" t="s">
        <v>1087</v>
      </c>
      <c r="N45" s="19">
        <v>34333</v>
      </c>
      <c r="O45" s="56">
        <v>37687</v>
      </c>
      <c r="Q45" s="3" t="s">
        <v>1092</v>
      </c>
      <c r="R45" s="3">
        <v>500</v>
      </c>
      <c r="S45" s="3">
        <f t="shared" si="0"/>
        <v>0</v>
      </c>
      <c r="U45" s="38" t="s">
        <v>507</v>
      </c>
      <c r="X45" s="32" t="s">
        <v>507</v>
      </c>
      <c r="Y45" s="34" t="s">
        <v>507</v>
      </c>
      <c r="AB45" s="32" t="s">
        <v>507</v>
      </c>
      <c r="AF45" s="32" t="s">
        <v>507</v>
      </c>
      <c r="AJ45" s="32" t="s">
        <v>507</v>
      </c>
      <c r="AN45" s="32" t="s">
        <v>507</v>
      </c>
    </row>
    <row r="46" spans="1:40" ht="12.75">
      <c r="A46" s="3">
        <f t="shared" si="1"/>
        <v>44</v>
      </c>
      <c r="B46" t="s">
        <v>138</v>
      </c>
      <c r="C46" t="s">
        <v>133</v>
      </c>
      <c r="D46" s="2" t="s">
        <v>973</v>
      </c>
      <c r="E46" t="s">
        <v>134</v>
      </c>
      <c r="G46" t="s">
        <v>135</v>
      </c>
      <c r="H46" s="3" t="s">
        <v>136</v>
      </c>
      <c r="I46">
        <v>99009</v>
      </c>
      <c r="J46" t="s">
        <v>937</v>
      </c>
      <c r="K46" t="s">
        <v>952</v>
      </c>
      <c r="L46" s="2"/>
      <c r="M46" s="3" t="s">
        <v>1087</v>
      </c>
      <c r="N46" s="19">
        <v>34662</v>
      </c>
      <c r="O46" s="56">
        <v>37651</v>
      </c>
      <c r="Q46" s="3" t="s">
        <v>1092</v>
      </c>
      <c r="R46" s="3">
        <v>200</v>
      </c>
      <c r="S46" s="3">
        <f t="shared" si="0"/>
        <v>0</v>
      </c>
      <c r="U46" s="38" t="s">
        <v>507</v>
      </c>
      <c r="X46" s="32" t="s">
        <v>507</v>
      </c>
      <c r="Y46" s="34" t="s">
        <v>507</v>
      </c>
      <c r="AB46" s="32" t="s">
        <v>507</v>
      </c>
      <c r="AF46" s="32" t="s">
        <v>507</v>
      </c>
      <c r="AJ46" s="32" t="s">
        <v>507</v>
      </c>
      <c r="AN46" s="32" t="s">
        <v>507</v>
      </c>
    </row>
    <row r="47" spans="1:40" ht="12.75">
      <c r="A47" s="3">
        <f t="shared" si="1"/>
        <v>45</v>
      </c>
      <c r="B47" t="s">
        <v>41</v>
      </c>
      <c r="C47" t="s">
        <v>43</v>
      </c>
      <c r="D47" s="2" t="s">
        <v>973</v>
      </c>
      <c r="E47" t="s">
        <v>75</v>
      </c>
      <c r="G47" t="s">
        <v>101</v>
      </c>
      <c r="H47" s="3" t="s">
        <v>118</v>
      </c>
      <c r="I47">
        <v>91206</v>
      </c>
      <c r="J47" t="s">
        <v>772</v>
      </c>
      <c r="K47" t="s">
        <v>263</v>
      </c>
      <c r="L47" s="1" t="s">
        <v>126</v>
      </c>
      <c r="M47" s="3" t="s">
        <v>1086</v>
      </c>
      <c r="N47" s="19">
        <v>34401</v>
      </c>
      <c r="O47" s="56">
        <v>37941</v>
      </c>
      <c r="Q47" s="3" t="s">
        <v>1092</v>
      </c>
      <c r="R47" s="3">
        <v>1000</v>
      </c>
      <c r="S47" s="3">
        <f t="shared" si="0"/>
        <v>300</v>
      </c>
      <c r="U47" s="38">
        <v>100</v>
      </c>
      <c r="V47" s="32">
        <v>4</v>
      </c>
      <c r="W47" s="32">
        <v>22</v>
      </c>
      <c r="X47" s="32">
        <v>690</v>
      </c>
      <c r="Y47" s="34">
        <v>100</v>
      </c>
      <c r="Z47" s="32">
        <v>3</v>
      </c>
      <c r="AA47" s="32">
        <v>4</v>
      </c>
      <c r="AB47" s="32">
        <v>681</v>
      </c>
      <c r="AC47" s="34">
        <v>100</v>
      </c>
      <c r="AD47" s="32">
        <v>1</v>
      </c>
      <c r="AE47" s="32">
        <v>22</v>
      </c>
      <c r="AF47" s="32">
        <v>674</v>
      </c>
      <c r="AJ47" s="32" t="s">
        <v>507</v>
      </c>
      <c r="AN47" s="32" t="s">
        <v>507</v>
      </c>
    </row>
    <row r="48" spans="1:40" ht="12.75">
      <c r="A48" s="3">
        <f t="shared" si="1"/>
        <v>46</v>
      </c>
      <c r="B48" t="s">
        <v>257</v>
      </c>
      <c r="C48" t="s">
        <v>258</v>
      </c>
      <c r="D48" s="2" t="s">
        <v>973</v>
      </c>
      <c r="E48" t="s">
        <v>479</v>
      </c>
      <c r="G48" t="s">
        <v>269</v>
      </c>
      <c r="H48" s="3" t="s">
        <v>117</v>
      </c>
      <c r="I48">
        <v>91234</v>
      </c>
      <c r="J48" t="s">
        <v>818</v>
      </c>
      <c r="K48" t="s">
        <v>661</v>
      </c>
      <c r="L48" s="2"/>
      <c r="M48" s="3" t="s">
        <v>1087</v>
      </c>
      <c r="N48" s="19">
        <v>34209</v>
      </c>
      <c r="O48" s="56">
        <v>37939</v>
      </c>
      <c r="Q48" s="3" t="s">
        <v>1092</v>
      </c>
      <c r="R48" s="3">
        <v>50</v>
      </c>
      <c r="S48" s="3">
        <f t="shared" si="0"/>
        <v>0</v>
      </c>
      <c r="U48" s="38" t="s">
        <v>507</v>
      </c>
      <c r="X48" s="32" t="s">
        <v>507</v>
      </c>
      <c r="Y48" s="34" t="s">
        <v>507</v>
      </c>
      <c r="AB48" s="32" t="s">
        <v>507</v>
      </c>
      <c r="AF48" s="32" t="s">
        <v>507</v>
      </c>
      <c r="AJ48" s="32" t="s">
        <v>507</v>
      </c>
      <c r="AN48" s="32" t="s">
        <v>507</v>
      </c>
    </row>
    <row r="49" spans="1:40" ht="12.75">
      <c r="A49" s="3">
        <f t="shared" si="1"/>
        <v>47</v>
      </c>
      <c r="B49" t="s">
        <v>209</v>
      </c>
      <c r="C49" t="s">
        <v>240</v>
      </c>
      <c r="D49" s="2" t="s">
        <v>973</v>
      </c>
      <c r="E49" t="s">
        <v>481</v>
      </c>
      <c r="F49" t="s">
        <v>441</v>
      </c>
      <c r="G49" t="s">
        <v>114</v>
      </c>
      <c r="H49" s="3" t="s">
        <v>117</v>
      </c>
      <c r="I49">
        <v>91122</v>
      </c>
      <c r="J49" t="s">
        <v>810</v>
      </c>
      <c r="K49" t="s">
        <v>654</v>
      </c>
      <c r="M49" s="3" t="s">
        <v>919</v>
      </c>
      <c r="N49" s="19">
        <v>30629</v>
      </c>
      <c r="O49" s="56">
        <v>37921</v>
      </c>
      <c r="Q49" s="3" t="s">
        <v>1092</v>
      </c>
      <c r="R49" s="3">
        <v>600</v>
      </c>
      <c r="S49" s="3">
        <f t="shared" si="0"/>
        <v>150</v>
      </c>
      <c r="U49" s="38">
        <v>50</v>
      </c>
      <c r="V49" s="32">
        <v>4</v>
      </c>
      <c r="W49" s="32">
        <v>27</v>
      </c>
      <c r="X49" s="32">
        <v>959</v>
      </c>
      <c r="Y49" s="34">
        <v>50</v>
      </c>
      <c r="Z49" s="32">
        <v>3</v>
      </c>
      <c r="AA49" s="32">
        <v>27</v>
      </c>
      <c r="AB49" s="32">
        <v>953</v>
      </c>
      <c r="AC49" s="34">
        <v>50</v>
      </c>
      <c r="AD49" s="32">
        <v>1</v>
      </c>
      <c r="AE49" s="32">
        <v>30</v>
      </c>
      <c r="AF49" s="32">
        <v>949</v>
      </c>
      <c r="AJ49" s="32" t="s">
        <v>507</v>
      </c>
      <c r="AN49" s="32" t="s">
        <v>507</v>
      </c>
    </row>
    <row r="50" spans="1:40" ht="12.75">
      <c r="A50" s="3">
        <f t="shared" si="1"/>
        <v>48</v>
      </c>
      <c r="B50" t="s">
        <v>559</v>
      </c>
      <c r="C50" t="s">
        <v>39</v>
      </c>
      <c r="D50" s="2" t="s">
        <v>973</v>
      </c>
      <c r="E50" t="s">
        <v>739</v>
      </c>
      <c r="G50" t="s">
        <v>370</v>
      </c>
      <c r="H50" s="3" t="s">
        <v>117</v>
      </c>
      <c r="I50">
        <v>91235</v>
      </c>
      <c r="J50" t="s">
        <v>754</v>
      </c>
      <c r="K50" t="s">
        <v>623</v>
      </c>
      <c r="L50" s="1" t="s">
        <v>598</v>
      </c>
      <c r="M50" s="3" t="s">
        <v>589</v>
      </c>
      <c r="N50" s="22">
        <v>35892</v>
      </c>
      <c r="O50" s="56">
        <v>37752</v>
      </c>
      <c r="P50" s="4" t="s">
        <v>925</v>
      </c>
      <c r="Q50" s="3" t="s">
        <v>1092</v>
      </c>
      <c r="R50" s="3">
        <v>100</v>
      </c>
      <c r="S50" s="3">
        <f t="shared" si="0"/>
        <v>0</v>
      </c>
      <c r="U50" s="38" t="s">
        <v>507</v>
      </c>
      <c r="X50" s="32" t="s">
        <v>507</v>
      </c>
      <c r="Y50" s="34" t="s">
        <v>507</v>
      </c>
      <c r="AB50" s="32" t="s">
        <v>507</v>
      </c>
      <c r="AF50" s="32" t="s">
        <v>507</v>
      </c>
      <c r="AJ50" s="32" t="s">
        <v>507</v>
      </c>
      <c r="AN50" s="32" t="s">
        <v>507</v>
      </c>
    </row>
    <row r="51" spans="1:40" ht="12.75">
      <c r="A51" s="3">
        <f t="shared" si="1"/>
        <v>49</v>
      </c>
      <c r="B51" t="s">
        <v>44</v>
      </c>
      <c r="C51" t="s">
        <v>45</v>
      </c>
      <c r="D51" s="2" t="s">
        <v>979</v>
      </c>
      <c r="E51" t="s">
        <v>76</v>
      </c>
      <c r="G51" t="s">
        <v>105</v>
      </c>
      <c r="H51" s="3" t="s">
        <v>117</v>
      </c>
      <c r="I51">
        <v>91199</v>
      </c>
      <c r="J51" t="s">
        <v>773</v>
      </c>
      <c r="K51" t="s">
        <v>939</v>
      </c>
      <c r="L51" s="2"/>
      <c r="M51" s="3" t="s">
        <v>1087</v>
      </c>
      <c r="N51" s="19">
        <v>34221</v>
      </c>
      <c r="O51" s="56">
        <v>37692</v>
      </c>
      <c r="Q51" s="3" t="s">
        <v>1091</v>
      </c>
      <c r="R51" s="3">
        <v>200</v>
      </c>
      <c r="S51" s="3">
        <f t="shared" si="0"/>
        <v>0</v>
      </c>
      <c r="U51" s="38" t="s">
        <v>507</v>
      </c>
      <c r="X51" s="32" t="s">
        <v>507</v>
      </c>
      <c r="Y51" s="34" t="s">
        <v>507</v>
      </c>
      <c r="AB51" s="32" t="s">
        <v>507</v>
      </c>
      <c r="AF51" s="32" t="s">
        <v>507</v>
      </c>
      <c r="AJ51" s="32" t="s">
        <v>507</v>
      </c>
      <c r="AN51" s="32" t="s">
        <v>507</v>
      </c>
    </row>
    <row r="52" spans="1:40" ht="12.75">
      <c r="A52" s="3">
        <f t="shared" si="1"/>
        <v>50</v>
      </c>
      <c r="B52" t="s">
        <v>210</v>
      </c>
      <c r="C52" t="s">
        <v>54</v>
      </c>
      <c r="D52" s="2" t="s">
        <v>973</v>
      </c>
      <c r="E52" t="s">
        <v>482</v>
      </c>
      <c r="G52" t="s">
        <v>114</v>
      </c>
      <c r="H52" s="3" t="s">
        <v>117</v>
      </c>
      <c r="I52">
        <v>91122</v>
      </c>
      <c r="J52" t="s">
        <v>811</v>
      </c>
      <c r="K52" t="s">
        <v>655</v>
      </c>
      <c r="L52" s="1" t="s">
        <v>516</v>
      </c>
      <c r="M52" s="3" t="s">
        <v>1087</v>
      </c>
      <c r="N52" s="19">
        <v>34450</v>
      </c>
      <c r="O52" s="56">
        <v>37863</v>
      </c>
      <c r="Q52" s="3" t="s">
        <v>1092</v>
      </c>
      <c r="R52" s="3">
        <v>200</v>
      </c>
      <c r="S52" s="3">
        <f t="shared" si="0"/>
        <v>0</v>
      </c>
      <c r="U52" s="38" t="s">
        <v>507</v>
      </c>
      <c r="X52" s="32" t="s">
        <v>507</v>
      </c>
      <c r="Y52" s="34" t="s">
        <v>507</v>
      </c>
      <c r="AB52" s="32" t="s">
        <v>507</v>
      </c>
      <c r="AF52" s="32" t="s">
        <v>507</v>
      </c>
      <c r="AJ52" s="32" t="s">
        <v>507</v>
      </c>
      <c r="AN52" s="32" t="s">
        <v>507</v>
      </c>
    </row>
    <row r="53" spans="1:40" ht="12.75">
      <c r="A53" s="3">
        <f t="shared" si="1"/>
        <v>51</v>
      </c>
      <c r="B53" t="s">
        <v>143</v>
      </c>
      <c r="C53" t="s">
        <v>176</v>
      </c>
      <c r="D53" s="2" t="s">
        <v>979</v>
      </c>
      <c r="E53" t="s">
        <v>502</v>
      </c>
      <c r="G53" t="s">
        <v>260</v>
      </c>
      <c r="H53" s="3" t="s">
        <v>117</v>
      </c>
      <c r="I53">
        <v>99221</v>
      </c>
      <c r="J53" t="s">
        <v>793</v>
      </c>
      <c r="K53" t="s">
        <v>640</v>
      </c>
      <c r="L53" s="1" t="s">
        <v>509</v>
      </c>
      <c r="M53" s="3" t="s">
        <v>1087</v>
      </c>
      <c r="N53" s="19">
        <v>35469</v>
      </c>
      <c r="O53" s="56">
        <v>37903</v>
      </c>
      <c r="Q53" s="3" t="s">
        <v>1091</v>
      </c>
      <c r="R53" s="3">
        <v>200</v>
      </c>
      <c r="S53" s="3">
        <f t="shared" si="0"/>
        <v>0</v>
      </c>
      <c r="U53" s="38" t="s">
        <v>507</v>
      </c>
      <c r="X53" s="32" t="s">
        <v>507</v>
      </c>
      <c r="Y53" s="34" t="s">
        <v>507</v>
      </c>
      <c r="AB53" s="32" t="s">
        <v>507</v>
      </c>
      <c r="AF53" s="32" t="s">
        <v>507</v>
      </c>
      <c r="AJ53" s="32" t="s">
        <v>507</v>
      </c>
      <c r="AN53" s="32" t="s">
        <v>507</v>
      </c>
    </row>
    <row r="54" spans="1:40" ht="12.75">
      <c r="A54" s="3">
        <f t="shared" si="1"/>
        <v>52</v>
      </c>
      <c r="B54" t="s">
        <v>144</v>
      </c>
      <c r="C54" t="s">
        <v>177</v>
      </c>
      <c r="D54" s="2" t="s">
        <v>973</v>
      </c>
      <c r="E54" t="s">
        <v>495</v>
      </c>
      <c r="F54" t="s">
        <v>440</v>
      </c>
      <c r="G54" t="s">
        <v>114</v>
      </c>
      <c r="H54" s="3" t="s">
        <v>117</v>
      </c>
      <c r="I54">
        <v>91122</v>
      </c>
      <c r="J54" t="s">
        <v>807</v>
      </c>
      <c r="K54" t="s">
        <v>651</v>
      </c>
      <c r="L54" s="2"/>
      <c r="M54" s="3" t="s">
        <v>1087</v>
      </c>
      <c r="N54" s="19">
        <v>34399</v>
      </c>
      <c r="O54" s="56">
        <v>37720</v>
      </c>
      <c r="Q54" s="3" t="s">
        <v>1092</v>
      </c>
      <c r="R54" s="3">
        <v>100</v>
      </c>
      <c r="S54" s="3">
        <f t="shared" si="0"/>
        <v>0</v>
      </c>
      <c r="U54" s="38" t="s">
        <v>507</v>
      </c>
      <c r="X54" s="32" t="s">
        <v>507</v>
      </c>
      <c r="Y54" s="34" t="s">
        <v>507</v>
      </c>
      <c r="AB54" s="32" t="s">
        <v>507</v>
      </c>
      <c r="AF54" s="32" t="s">
        <v>507</v>
      </c>
      <c r="AJ54" s="32" t="s">
        <v>507</v>
      </c>
      <c r="AN54" s="32" t="s">
        <v>507</v>
      </c>
    </row>
    <row r="55" spans="1:40" ht="12.75">
      <c r="A55" s="3">
        <f t="shared" si="1"/>
        <v>53</v>
      </c>
      <c r="B55" t="s">
        <v>48</v>
      </c>
      <c r="C55" t="s">
        <v>49</v>
      </c>
      <c r="D55" s="2" t="s">
        <v>979</v>
      </c>
      <c r="E55" t="s">
        <v>77</v>
      </c>
      <c r="F55" t="s">
        <v>93</v>
      </c>
      <c r="G55" t="s">
        <v>106</v>
      </c>
      <c r="H55" s="3" t="s">
        <v>117</v>
      </c>
      <c r="I55">
        <v>91192</v>
      </c>
      <c r="J55" t="s">
        <v>774</v>
      </c>
      <c r="K55" t="s">
        <v>940</v>
      </c>
      <c r="L55" s="2"/>
      <c r="M55" s="3" t="s">
        <v>1087</v>
      </c>
      <c r="N55" s="19">
        <v>34246</v>
      </c>
      <c r="O55" s="56">
        <v>37976</v>
      </c>
      <c r="Q55" s="3" t="s">
        <v>1091</v>
      </c>
      <c r="R55" s="3">
        <v>1000</v>
      </c>
      <c r="S55" s="3">
        <f t="shared" si="0"/>
        <v>300</v>
      </c>
      <c r="U55" s="38">
        <v>100</v>
      </c>
      <c r="V55" s="32">
        <v>4</v>
      </c>
      <c r="W55" s="32">
        <v>13</v>
      </c>
      <c r="X55" s="32">
        <v>833</v>
      </c>
      <c r="Y55" s="34">
        <v>200</v>
      </c>
      <c r="Z55" s="32">
        <v>2</v>
      </c>
      <c r="AA55" s="32">
        <v>25</v>
      </c>
      <c r="AB55" s="32">
        <v>813</v>
      </c>
      <c r="AF55" s="32" t="s">
        <v>507</v>
      </c>
      <c r="AJ55" s="32" t="s">
        <v>507</v>
      </c>
      <c r="AN55" s="32" t="s">
        <v>507</v>
      </c>
    </row>
    <row r="56" spans="1:40" ht="12.75">
      <c r="A56" s="3">
        <f t="shared" si="1"/>
        <v>54</v>
      </c>
      <c r="B56" t="s">
        <v>211</v>
      </c>
      <c r="C56" t="s">
        <v>241</v>
      </c>
      <c r="D56" s="2" t="s">
        <v>973</v>
      </c>
      <c r="E56" t="s">
        <v>463</v>
      </c>
      <c r="G56" t="s">
        <v>369</v>
      </c>
      <c r="H56" s="3" t="s">
        <v>117</v>
      </c>
      <c r="I56">
        <v>91233</v>
      </c>
      <c r="J56" t="s">
        <v>842</v>
      </c>
      <c r="K56" t="s">
        <v>678</v>
      </c>
      <c r="L56" s="2"/>
      <c r="M56" s="3" t="s">
        <v>1087</v>
      </c>
      <c r="N56" s="19">
        <v>32714</v>
      </c>
      <c r="O56" s="56">
        <v>37723</v>
      </c>
      <c r="Q56" s="3" t="s">
        <v>1092</v>
      </c>
      <c r="R56" s="3">
        <v>100</v>
      </c>
      <c r="S56" s="3">
        <f t="shared" si="0"/>
        <v>0</v>
      </c>
      <c r="U56" s="38" t="s">
        <v>507</v>
      </c>
      <c r="X56" s="32" t="s">
        <v>507</v>
      </c>
      <c r="Y56" s="34" t="s">
        <v>507</v>
      </c>
      <c r="AB56" s="32" t="s">
        <v>507</v>
      </c>
      <c r="AF56" s="32" t="s">
        <v>507</v>
      </c>
      <c r="AJ56" s="32" t="s">
        <v>507</v>
      </c>
      <c r="AN56" s="32" t="s">
        <v>507</v>
      </c>
    </row>
    <row r="57" spans="1:40" ht="12.75">
      <c r="A57" s="3">
        <f t="shared" si="1"/>
        <v>55</v>
      </c>
      <c r="B57" t="s">
        <v>551</v>
      </c>
      <c r="C57" t="s">
        <v>572</v>
      </c>
      <c r="D57" s="2" t="s">
        <v>973</v>
      </c>
      <c r="E57" t="s">
        <v>611</v>
      </c>
      <c r="F57" t="s">
        <v>424</v>
      </c>
      <c r="G57" t="s">
        <v>382</v>
      </c>
      <c r="H57" s="3" t="s">
        <v>117</v>
      </c>
      <c r="I57">
        <v>91238</v>
      </c>
      <c r="J57" t="s">
        <v>910</v>
      </c>
      <c r="K57" t="s">
        <v>615</v>
      </c>
      <c r="L57" s="1" t="s">
        <v>590</v>
      </c>
      <c r="M57" s="3" t="s">
        <v>589</v>
      </c>
      <c r="N57" s="22">
        <v>36097</v>
      </c>
      <c r="O57" s="56">
        <v>37747</v>
      </c>
      <c r="P57" s="4" t="s">
        <v>927</v>
      </c>
      <c r="Q57" s="3" t="s">
        <v>1092</v>
      </c>
      <c r="R57" s="3">
        <v>100</v>
      </c>
      <c r="S57" s="3">
        <f t="shared" si="0"/>
        <v>50</v>
      </c>
      <c r="U57" s="38">
        <v>50</v>
      </c>
      <c r="V57" s="32">
        <v>4</v>
      </c>
      <c r="W57" s="32">
        <v>20</v>
      </c>
      <c r="X57" s="32">
        <v>102</v>
      </c>
      <c r="Y57" s="34" t="s">
        <v>507</v>
      </c>
      <c r="AB57" s="32" t="s">
        <v>507</v>
      </c>
      <c r="AF57" s="32" t="s">
        <v>507</v>
      </c>
      <c r="AJ57" s="32" t="s">
        <v>507</v>
      </c>
      <c r="AN57" s="32" t="s">
        <v>507</v>
      </c>
    </row>
    <row r="58" spans="1:40" ht="12.75">
      <c r="A58" s="3">
        <f t="shared" si="1"/>
        <v>56</v>
      </c>
      <c r="B58" t="s">
        <v>562</v>
      </c>
      <c r="C58" t="s">
        <v>579</v>
      </c>
      <c r="D58" s="2" t="s">
        <v>973</v>
      </c>
      <c r="E58" t="s">
        <v>742</v>
      </c>
      <c r="G58" t="s">
        <v>116</v>
      </c>
      <c r="H58" s="3" t="s">
        <v>117</v>
      </c>
      <c r="I58">
        <v>91108</v>
      </c>
      <c r="J58" t="s">
        <v>757</v>
      </c>
      <c r="K58" t="s">
        <v>626</v>
      </c>
      <c r="L58" s="1" t="s">
        <v>601</v>
      </c>
      <c r="M58" s="3" t="s">
        <v>589</v>
      </c>
      <c r="N58" s="22">
        <v>35866</v>
      </c>
      <c r="O58" s="56">
        <v>37761</v>
      </c>
      <c r="P58" s="4" t="s">
        <v>928</v>
      </c>
      <c r="Q58" s="3" t="s">
        <v>1092</v>
      </c>
      <c r="R58" s="3">
        <v>100</v>
      </c>
      <c r="S58" s="3">
        <f t="shared" si="0"/>
        <v>0</v>
      </c>
      <c r="X58" s="32"/>
      <c r="Y58" s="34" t="s">
        <v>507</v>
      </c>
      <c r="AB58" s="32" t="s">
        <v>507</v>
      </c>
      <c r="AF58" s="32" t="s">
        <v>507</v>
      </c>
      <c r="AJ58" s="32" t="s">
        <v>507</v>
      </c>
      <c r="AN58" s="32" t="s">
        <v>507</v>
      </c>
    </row>
    <row r="59" spans="1:40" ht="12.75">
      <c r="A59" s="3">
        <f t="shared" si="1"/>
        <v>57</v>
      </c>
      <c r="B59" t="s">
        <v>285</v>
      </c>
      <c r="C59" t="s">
        <v>301</v>
      </c>
      <c r="D59" s="2" t="s">
        <v>979</v>
      </c>
      <c r="E59" t="s">
        <v>376</v>
      </c>
      <c r="G59" t="s">
        <v>370</v>
      </c>
      <c r="H59" s="3" t="s">
        <v>117</v>
      </c>
      <c r="I59">
        <v>91235</v>
      </c>
      <c r="J59" t="s">
        <v>863</v>
      </c>
      <c r="K59" t="s">
        <v>693</v>
      </c>
      <c r="L59" s="1" t="s">
        <v>532</v>
      </c>
      <c r="M59" s="3" t="s">
        <v>1087</v>
      </c>
      <c r="N59" s="19">
        <v>30793</v>
      </c>
      <c r="O59" s="56">
        <v>37772</v>
      </c>
      <c r="Q59" s="3" t="s">
        <v>1091</v>
      </c>
      <c r="R59" s="3">
        <v>50</v>
      </c>
      <c r="S59" s="3">
        <f t="shared" si="0"/>
        <v>0</v>
      </c>
      <c r="U59" s="38" t="s">
        <v>507</v>
      </c>
      <c r="X59" s="32" t="s">
        <v>507</v>
      </c>
      <c r="Y59" s="34" t="s">
        <v>507</v>
      </c>
      <c r="AB59" s="32" t="s">
        <v>507</v>
      </c>
      <c r="AF59" s="32" t="s">
        <v>507</v>
      </c>
      <c r="AJ59" s="32" t="s">
        <v>507</v>
      </c>
      <c r="AN59" s="32" t="s">
        <v>507</v>
      </c>
    </row>
    <row r="60" spans="1:40" ht="12.75">
      <c r="A60" s="3">
        <f t="shared" si="1"/>
        <v>58</v>
      </c>
      <c r="B60" t="s">
        <v>349</v>
      </c>
      <c r="C60" t="s">
        <v>69</v>
      </c>
      <c r="D60" s="2" t="s">
        <v>978</v>
      </c>
      <c r="E60" t="s">
        <v>422</v>
      </c>
      <c r="F60" t="s">
        <v>427</v>
      </c>
      <c r="G60" t="s">
        <v>269</v>
      </c>
      <c r="H60" s="3" t="s">
        <v>117</v>
      </c>
      <c r="I60">
        <v>91234</v>
      </c>
      <c r="J60" t="s">
        <v>898</v>
      </c>
      <c r="K60" t="s">
        <v>722</v>
      </c>
      <c r="L60" s="2"/>
      <c r="M60" s="3" t="s">
        <v>1087</v>
      </c>
      <c r="N60" s="19">
        <v>32371</v>
      </c>
      <c r="O60" s="56">
        <v>37711</v>
      </c>
      <c r="Q60" s="3" t="s">
        <v>1091</v>
      </c>
      <c r="R60" s="3">
        <v>500</v>
      </c>
      <c r="S60" s="3">
        <f t="shared" si="0"/>
        <v>150</v>
      </c>
      <c r="U60" s="38">
        <v>50</v>
      </c>
      <c r="V60" s="32">
        <v>3</v>
      </c>
      <c r="W60" s="32">
        <v>23</v>
      </c>
      <c r="X60" s="32">
        <v>886</v>
      </c>
      <c r="Y60" s="34">
        <v>100</v>
      </c>
      <c r="Z60" s="32">
        <v>1</v>
      </c>
      <c r="AA60" s="32">
        <v>29</v>
      </c>
      <c r="AB60" s="32">
        <v>873</v>
      </c>
      <c r="AF60" s="32" t="s">
        <v>507</v>
      </c>
      <c r="AJ60" s="32" t="s">
        <v>507</v>
      </c>
      <c r="AN60" s="32" t="s">
        <v>507</v>
      </c>
    </row>
    <row r="61" spans="1:40" ht="12.75">
      <c r="A61" s="3">
        <f t="shared" si="1"/>
        <v>59</v>
      </c>
      <c r="B61" t="s">
        <v>103</v>
      </c>
      <c r="C61" t="s">
        <v>50</v>
      </c>
      <c r="D61" s="2" t="s">
        <v>973</v>
      </c>
      <c r="E61" t="s">
        <v>78</v>
      </c>
      <c r="G61" t="s">
        <v>102</v>
      </c>
      <c r="H61" s="3" t="s">
        <v>117</v>
      </c>
      <c r="I61">
        <v>91185</v>
      </c>
      <c r="J61" t="s">
        <v>775</v>
      </c>
      <c r="K61" t="s">
        <v>941</v>
      </c>
      <c r="L61" s="1" t="s">
        <v>127</v>
      </c>
      <c r="M61" s="3" t="s">
        <v>1087</v>
      </c>
      <c r="N61" s="19">
        <v>30473</v>
      </c>
      <c r="O61" s="56">
        <v>37747</v>
      </c>
      <c r="Q61" s="3" t="s">
        <v>1092</v>
      </c>
      <c r="R61" s="3">
        <v>100</v>
      </c>
      <c r="S61" s="3">
        <f t="shared" si="0"/>
        <v>0</v>
      </c>
      <c r="U61" s="38" t="s">
        <v>507</v>
      </c>
      <c r="X61" s="32" t="s">
        <v>507</v>
      </c>
      <c r="Y61" s="34" t="s">
        <v>507</v>
      </c>
      <c r="AB61" s="32" t="s">
        <v>507</v>
      </c>
      <c r="AF61" s="32" t="s">
        <v>507</v>
      </c>
      <c r="AJ61" s="32" t="s">
        <v>507</v>
      </c>
      <c r="AN61" s="32" t="s">
        <v>507</v>
      </c>
    </row>
    <row r="62" spans="1:40" ht="12.75">
      <c r="A62" s="3">
        <f t="shared" si="1"/>
        <v>60</v>
      </c>
      <c r="B62" t="s">
        <v>145</v>
      </c>
      <c r="C62" t="s">
        <v>178</v>
      </c>
      <c r="D62" s="2" t="s">
        <v>979</v>
      </c>
      <c r="E62" t="s">
        <v>490</v>
      </c>
      <c r="G62" t="s">
        <v>114</v>
      </c>
      <c r="H62" s="3" t="s">
        <v>117</v>
      </c>
      <c r="I62">
        <v>91122</v>
      </c>
      <c r="J62" t="s">
        <v>801</v>
      </c>
      <c r="K62" t="s">
        <v>646</v>
      </c>
      <c r="L62" s="1" t="s">
        <v>512</v>
      </c>
      <c r="M62" s="3" t="s">
        <v>1087</v>
      </c>
      <c r="N62" s="19">
        <v>36025</v>
      </c>
      <c r="O62" s="56">
        <v>37934</v>
      </c>
      <c r="Q62" s="3" t="s">
        <v>1091</v>
      </c>
      <c r="R62" s="3">
        <v>2000</v>
      </c>
      <c r="S62" s="3">
        <f t="shared" si="0"/>
        <v>800</v>
      </c>
      <c r="U62" s="38">
        <v>400</v>
      </c>
      <c r="V62" s="32">
        <v>4</v>
      </c>
      <c r="W62" s="32">
        <v>16</v>
      </c>
      <c r="X62" s="32">
        <v>712</v>
      </c>
      <c r="Y62" s="34">
        <v>400</v>
      </c>
      <c r="Z62" s="32">
        <v>2</v>
      </c>
      <c r="AA62" s="32">
        <v>27</v>
      </c>
      <c r="AB62" s="32">
        <v>699</v>
      </c>
      <c r="AF62" s="32" t="s">
        <v>507</v>
      </c>
      <c r="AJ62" s="32" t="s">
        <v>507</v>
      </c>
      <c r="AN62" s="32" t="s">
        <v>507</v>
      </c>
    </row>
    <row r="63" spans="1:40" ht="12.75">
      <c r="A63" s="3">
        <f t="shared" si="1"/>
        <v>61</v>
      </c>
      <c r="B63" t="s">
        <v>146</v>
      </c>
      <c r="C63" t="s">
        <v>179</v>
      </c>
      <c r="D63" s="2" t="s">
        <v>978</v>
      </c>
      <c r="E63" t="s">
        <v>493</v>
      </c>
      <c r="G63" t="s">
        <v>114</v>
      </c>
      <c r="H63" s="3" t="s">
        <v>117</v>
      </c>
      <c r="I63">
        <v>91122</v>
      </c>
      <c r="J63" t="s">
        <v>804</v>
      </c>
      <c r="L63" s="1" t="s">
        <v>513</v>
      </c>
      <c r="M63" s="3" t="s">
        <v>1086</v>
      </c>
      <c r="N63" s="19">
        <v>34296</v>
      </c>
      <c r="O63" s="56">
        <v>37761</v>
      </c>
      <c r="P63" s="5"/>
      <c r="Q63" s="3" t="s">
        <v>1091</v>
      </c>
      <c r="R63" s="3">
        <v>200</v>
      </c>
      <c r="S63" s="3">
        <f t="shared" si="0"/>
        <v>0</v>
      </c>
      <c r="U63" s="38" t="s">
        <v>507</v>
      </c>
      <c r="X63" s="32" t="s">
        <v>507</v>
      </c>
      <c r="Y63" s="34" t="s">
        <v>507</v>
      </c>
      <c r="AB63" s="32" t="s">
        <v>507</v>
      </c>
      <c r="AF63" s="32" t="s">
        <v>507</v>
      </c>
      <c r="AJ63" s="32" t="s">
        <v>507</v>
      </c>
      <c r="AN63" s="32" t="s">
        <v>507</v>
      </c>
    </row>
    <row r="64" spans="1:40" ht="12.75">
      <c r="A64" s="3">
        <f t="shared" si="1"/>
        <v>62</v>
      </c>
      <c r="B64" t="s">
        <v>967</v>
      </c>
      <c r="C64" t="s">
        <v>968</v>
      </c>
      <c r="D64" s="2" t="s">
        <v>972</v>
      </c>
      <c r="E64" t="s">
        <v>969</v>
      </c>
      <c r="G64" t="s">
        <v>970</v>
      </c>
      <c r="H64" s="3" t="s">
        <v>117</v>
      </c>
      <c r="I64">
        <v>23116</v>
      </c>
      <c r="L64" s="2"/>
      <c r="M64" s="3" t="s">
        <v>1087</v>
      </c>
      <c r="N64" s="19">
        <v>35205</v>
      </c>
      <c r="O64" s="56">
        <v>37909</v>
      </c>
      <c r="Q64" s="3" t="s">
        <v>1091</v>
      </c>
      <c r="R64" s="3" t="s">
        <v>507</v>
      </c>
      <c r="S64" s="3">
        <f t="shared" si="0"/>
        <v>0</v>
      </c>
      <c r="U64" s="38" t="s">
        <v>507</v>
      </c>
      <c r="X64" s="32" t="s">
        <v>507</v>
      </c>
      <c r="Y64" s="34" t="s">
        <v>507</v>
      </c>
      <c r="AB64" s="32" t="s">
        <v>507</v>
      </c>
      <c r="AF64" s="32" t="s">
        <v>507</v>
      </c>
      <c r="AJ64" s="32" t="s">
        <v>507</v>
      </c>
      <c r="AN64" s="32" t="s">
        <v>507</v>
      </c>
    </row>
    <row r="65" spans="1:40" ht="12.75">
      <c r="A65" s="3">
        <f t="shared" si="1"/>
        <v>63</v>
      </c>
      <c r="B65" t="s">
        <v>147</v>
      </c>
      <c r="C65" t="s">
        <v>180</v>
      </c>
      <c r="D65" s="2" t="s">
        <v>979</v>
      </c>
      <c r="E65" t="s">
        <v>483</v>
      </c>
      <c r="G65" t="s">
        <v>114</v>
      </c>
      <c r="H65" s="3" t="s">
        <v>117</v>
      </c>
      <c r="I65">
        <v>91122</v>
      </c>
      <c r="J65" t="s">
        <v>812</v>
      </c>
      <c r="K65" t="s">
        <v>656</v>
      </c>
      <c r="M65" s="3" t="s">
        <v>1088</v>
      </c>
      <c r="N65" s="19">
        <v>30833</v>
      </c>
      <c r="O65" s="56">
        <v>37759</v>
      </c>
      <c r="Q65" s="3" t="s">
        <v>1091</v>
      </c>
      <c r="R65" s="3">
        <v>1000</v>
      </c>
      <c r="S65" s="3">
        <f t="shared" si="0"/>
        <v>400</v>
      </c>
      <c r="U65" s="38">
        <v>200</v>
      </c>
      <c r="V65" s="32">
        <v>2</v>
      </c>
      <c r="W65" s="32">
        <v>19</v>
      </c>
      <c r="X65" s="32">
        <v>181</v>
      </c>
      <c r="Y65" s="34">
        <v>200</v>
      </c>
      <c r="Z65" s="32">
        <v>1</v>
      </c>
      <c r="AA65" s="32">
        <v>2</v>
      </c>
      <c r="AB65" s="32">
        <v>168</v>
      </c>
      <c r="AF65" s="32" t="s">
        <v>507</v>
      </c>
      <c r="AJ65" s="32" t="s">
        <v>507</v>
      </c>
      <c r="AN65" s="32" t="s">
        <v>507</v>
      </c>
    </row>
    <row r="66" spans="2:40" ht="12.75">
      <c r="B66" t="s">
        <v>1153</v>
      </c>
      <c r="C66" t="s">
        <v>1147</v>
      </c>
      <c r="D66" s="2" t="s">
        <v>978</v>
      </c>
      <c r="E66" s="2" t="s">
        <v>1148</v>
      </c>
      <c r="G66" t="s">
        <v>1149</v>
      </c>
      <c r="H66" s="3" t="s">
        <v>117</v>
      </c>
      <c r="I66">
        <v>91099</v>
      </c>
      <c r="J66" t="s">
        <v>1150</v>
      </c>
      <c r="K66" t="s">
        <v>1151</v>
      </c>
      <c r="L66" s="1" t="s">
        <v>1152</v>
      </c>
      <c r="M66" s="3" t="s">
        <v>1087</v>
      </c>
      <c r="N66" s="19">
        <v>37662</v>
      </c>
      <c r="O66" s="56">
        <v>37779</v>
      </c>
      <c r="Q66" s="3" t="s">
        <v>1091</v>
      </c>
      <c r="R66" s="3">
        <v>250</v>
      </c>
      <c r="S66" s="3">
        <f t="shared" si="0"/>
        <v>125</v>
      </c>
      <c r="U66" s="38">
        <v>125</v>
      </c>
      <c r="V66" s="32">
        <v>2</v>
      </c>
      <c r="W66" s="32">
        <v>10</v>
      </c>
      <c r="X66" s="32">
        <v>1293</v>
      </c>
      <c r="AB66" s="32"/>
      <c r="AF66" s="32"/>
      <c r="AJ66" s="32"/>
      <c r="AN66" s="32"/>
    </row>
    <row r="67" spans="1:40" ht="12.75">
      <c r="A67" s="3">
        <f>A65+1</f>
        <v>64</v>
      </c>
      <c r="B67" t="s">
        <v>561</v>
      </c>
      <c r="C67" t="s">
        <v>339</v>
      </c>
      <c r="D67" s="2" t="s">
        <v>973</v>
      </c>
      <c r="E67" t="s">
        <v>741</v>
      </c>
      <c r="G67" t="s">
        <v>113</v>
      </c>
      <c r="H67" s="3" t="s">
        <v>117</v>
      </c>
      <c r="I67">
        <v>91129</v>
      </c>
      <c r="J67" t="s">
        <v>756</v>
      </c>
      <c r="K67" t="s">
        <v>625</v>
      </c>
      <c r="L67" s="1" t="s">
        <v>600</v>
      </c>
      <c r="M67" s="3" t="s">
        <v>589</v>
      </c>
      <c r="N67" s="22">
        <v>35873</v>
      </c>
      <c r="O67" s="56">
        <v>37745</v>
      </c>
      <c r="P67" s="2" t="s">
        <v>926</v>
      </c>
      <c r="Q67" s="3" t="s">
        <v>1092</v>
      </c>
      <c r="R67" s="3">
        <v>100</v>
      </c>
      <c r="S67" s="3">
        <f aca="true" t="shared" si="2" ref="S67:S130">SUM(U67,Y67,AC67,AG67,AK67,AO67,AS67,AW67,BA67,BE67,BI67,BM67,BQ67,BU67,BY67,CC67,CG67,CK67,CO67,CS67,CW67,DA67,DE67,DI67,DM67)</f>
        <v>0</v>
      </c>
      <c r="U67" s="38" t="s">
        <v>507</v>
      </c>
      <c r="X67" s="32" t="s">
        <v>507</v>
      </c>
      <c r="Y67" s="34" t="s">
        <v>507</v>
      </c>
      <c r="AB67" s="32" t="s">
        <v>507</v>
      </c>
      <c r="AF67" s="32" t="s">
        <v>507</v>
      </c>
      <c r="AJ67" s="32" t="s">
        <v>507</v>
      </c>
      <c r="AN67" s="32" t="s">
        <v>507</v>
      </c>
    </row>
    <row r="68" spans="1:40" ht="12.75">
      <c r="A68" s="3">
        <f t="shared" si="1"/>
        <v>65</v>
      </c>
      <c r="B68" t="s">
        <v>319</v>
      </c>
      <c r="C68" t="s">
        <v>173</v>
      </c>
      <c r="D68" s="2" t="s">
        <v>973</v>
      </c>
      <c r="E68" t="s">
        <v>387</v>
      </c>
      <c r="G68" t="s">
        <v>382</v>
      </c>
      <c r="H68" s="3" t="s">
        <v>117</v>
      </c>
      <c r="I68">
        <v>91238</v>
      </c>
      <c r="J68" t="s">
        <v>884</v>
      </c>
      <c r="K68" t="s">
        <v>711</v>
      </c>
      <c r="L68" s="1" t="s">
        <v>540</v>
      </c>
      <c r="M68" s="3" t="s">
        <v>1087</v>
      </c>
      <c r="N68" s="19">
        <v>34346</v>
      </c>
      <c r="O68" s="56">
        <v>37678</v>
      </c>
      <c r="Q68" s="3" t="s">
        <v>1092</v>
      </c>
      <c r="R68" s="3">
        <v>500</v>
      </c>
      <c r="S68" s="3">
        <f t="shared" si="2"/>
        <v>150</v>
      </c>
      <c r="U68" s="38">
        <v>50</v>
      </c>
      <c r="V68" s="32">
        <v>4</v>
      </c>
      <c r="W68" s="32">
        <v>21</v>
      </c>
      <c r="X68" s="32">
        <v>915</v>
      </c>
      <c r="Y68" s="34">
        <v>50</v>
      </c>
      <c r="Z68" s="32">
        <v>3</v>
      </c>
      <c r="AA68" s="32">
        <v>30</v>
      </c>
      <c r="AB68" s="32">
        <v>909</v>
      </c>
      <c r="AC68" s="34">
        <v>50</v>
      </c>
      <c r="AD68" s="32">
        <v>3</v>
      </c>
      <c r="AE68" s="32">
        <v>12</v>
      </c>
      <c r="AF68" s="32">
        <v>890</v>
      </c>
      <c r="AJ68" s="32" t="s">
        <v>507</v>
      </c>
      <c r="AN68" s="32" t="s">
        <v>507</v>
      </c>
    </row>
    <row r="69" spans="1:40" ht="12.75">
      <c r="A69" s="3">
        <f t="shared" si="1"/>
        <v>66</v>
      </c>
      <c r="B69" t="s">
        <v>148</v>
      </c>
      <c r="C69" t="s">
        <v>181</v>
      </c>
      <c r="D69" s="2" t="s">
        <v>979</v>
      </c>
      <c r="E69" t="s">
        <v>443</v>
      </c>
      <c r="F69" t="s">
        <v>96</v>
      </c>
      <c r="G69" t="s">
        <v>269</v>
      </c>
      <c r="H69" s="3" t="s">
        <v>117</v>
      </c>
      <c r="I69">
        <v>91234</v>
      </c>
      <c r="J69" t="s">
        <v>822</v>
      </c>
      <c r="K69" t="s">
        <v>663</v>
      </c>
      <c r="L69" s="2"/>
      <c r="M69" s="3" t="s">
        <v>919</v>
      </c>
      <c r="N69" s="19">
        <v>29837</v>
      </c>
      <c r="O69" s="56">
        <v>37633</v>
      </c>
      <c r="Q69" s="3" t="s">
        <v>1091</v>
      </c>
      <c r="R69" s="3">
        <v>2000</v>
      </c>
      <c r="S69" s="3">
        <f t="shared" si="2"/>
        <v>550</v>
      </c>
      <c r="U69" s="38">
        <v>300</v>
      </c>
      <c r="V69" s="32">
        <v>4</v>
      </c>
      <c r="W69" s="32">
        <v>2</v>
      </c>
      <c r="X69" s="32">
        <v>2091</v>
      </c>
      <c r="Y69" s="34">
        <v>250</v>
      </c>
      <c r="Z69" s="32">
        <v>1</v>
      </c>
      <c r="AA69" s="32">
        <v>17</v>
      </c>
      <c r="AB69" s="32">
        <v>2045</v>
      </c>
      <c r="AF69" s="32" t="s">
        <v>507</v>
      </c>
      <c r="AJ69" s="32" t="s">
        <v>507</v>
      </c>
      <c r="AN69" s="32" t="s">
        <v>507</v>
      </c>
    </row>
    <row r="70" spans="1:40" ht="12.75">
      <c r="A70" s="3">
        <f aca="true" t="shared" si="3" ref="A70:A133">A69+1</f>
        <v>67</v>
      </c>
      <c r="B70" t="s">
        <v>320</v>
      </c>
      <c r="C70" t="s">
        <v>329</v>
      </c>
      <c r="D70" s="2" t="s">
        <v>979</v>
      </c>
      <c r="E70" t="s">
        <v>381</v>
      </c>
      <c r="G70" t="s">
        <v>370</v>
      </c>
      <c r="H70" s="3" t="s">
        <v>117</v>
      </c>
      <c r="I70">
        <v>91235</v>
      </c>
      <c r="J70" t="s">
        <v>885</v>
      </c>
      <c r="K70" t="s">
        <v>712</v>
      </c>
      <c r="L70" s="2"/>
      <c r="M70" s="3" t="s">
        <v>1087</v>
      </c>
      <c r="N70" s="19">
        <v>31058</v>
      </c>
      <c r="O70" s="56">
        <v>37792</v>
      </c>
      <c r="Q70" s="3" t="s">
        <v>1091</v>
      </c>
      <c r="R70" s="3" t="s">
        <v>507</v>
      </c>
      <c r="S70" s="3">
        <f t="shared" si="2"/>
        <v>0</v>
      </c>
      <c r="U70" s="38" t="s">
        <v>507</v>
      </c>
      <c r="X70" s="32" t="s">
        <v>507</v>
      </c>
      <c r="Y70" s="34" t="s">
        <v>507</v>
      </c>
      <c r="AB70" s="32" t="s">
        <v>507</v>
      </c>
      <c r="AF70" s="32" t="s">
        <v>507</v>
      </c>
      <c r="AJ70" s="32" t="s">
        <v>507</v>
      </c>
      <c r="AN70" s="32" t="s">
        <v>507</v>
      </c>
    </row>
    <row r="71" spans="1:40" ht="12.75">
      <c r="A71" s="3">
        <f t="shared" si="3"/>
        <v>68</v>
      </c>
      <c r="B71" t="s">
        <v>350</v>
      </c>
      <c r="C71" t="s">
        <v>180</v>
      </c>
      <c r="D71" s="2" t="s">
        <v>979</v>
      </c>
      <c r="E71" t="s">
        <v>423</v>
      </c>
      <c r="F71" t="s">
        <v>449</v>
      </c>
      <c r="G71" t="s">
        <v>369</v>
      </c>
      <c r="H71" s="3" t="s">
        <v>117</v>
      </c>
      <c r="I71">
        <v>91233</v>
      </c>
      <c r="J71" t="s">
        <v>899</v>
      </c>
      <c r="K71" t="s">
        <v>723</v>
      </c>
      <c r="L71" s="1" t="s">
        <v>545</v>
      </c>
      <c r="M71" s="3" t="s">
        <v>1088</v>
      </c>
      <c r="N71" s="19">
        <v>33134</v>
      </c>
      <c r="O71" s="56">
        <v>37890</v>
      </c>
      <c r="Q71" s="3" t="s">
        <v>1091</v>
      </c>
      <c r="R71" s="3">
        <v>1000</v>
      </c>
      <c r="S71" s="3">
        <f t="shared" si="2"/>
        <v>400</v>
      </c>
      <c r="U71" s="38">
        <v>100</v>
      </c>
      <c r="V71" s="32">
        <v>3</v>
      </c>
      <c r="W71" s="32">
        <v>8</v>
      </c>
      <c r="X71" s="32">
        <v>636</v>
      </c>
      <c r="Y71" s="34">
        <v>100</v>
      </c>
      <c r="Z71" s="32">
        <v>2</v>
      </c>
      <c r="AA71" s="32">
        <v>27</v>
      </c>
      <c r="AB71" s="32">
        <v>621</v>
      </c>
      <c r="AC71" s="34">
        <v>200</v>
      </c>
      <c r="AD71" s="32">
        <v>1</v>
      </c>
      <c r="AE71" s="32">
        <v>26</v>
      </c>
      <c r="AF71" s="32">
        <v>610</v>
      </c>
      <c r="AJ71" s="32" t="s">
        <v>507</v>
      </c>
      <c r="AN71" s="32" t="s">
        <v>507</v>
      </c>
    </row>
    <row r="72" spans="1:40" ht="12.75">
      <c r="A72" s="3">
        <f t="shared" si="3"/>
        <v>69</v>
      </c>
      <c r="B72" t="s">
        <v>149</v>
      </c>
      <c r="C72" t="s">
        <v>182</v>
      </c>
      <c r="D72" s="2" t="s">
        <v>978</v>
      </c>
      <c r="E72" t="s">
        <v>259</v>
      </c>
      <c r="G72" t="s">
        <v>260</v>
      </c>
      <c r="H72" s="3" t="s">
        <v>117</v>
      </c>
      <c r="I72">
        <v>99221</v>
      </c>
      <c r="J72" t="s">
        <v>786</v>
      </c>
      <c r="K72" t="s">
        <v>950</v>
      </c>
      <c r="M72" s="3" t="s">
        <v>1087</v>
      </c>
      <c r="N72" s="19">
        <v>32983</v>
      </c>
      <c r="O72" s="56">
        <v>37850</v>
      </c>
      <c r="Q72" s="3" t="s">
        <v>1091</v>
      </c>
      <c r="R72" s="3" t="s">
        <v>507</v>
      </c>
      <c r="S72" s="3">
        <f t="shared" si="2"/>
        <v>0</v>
      </c>
      <c r="U72" s="38" t="s">
        <v>507</v>
      </c>
      <c r="X72" s="32" t="s">
        <v>507</v>
      </c>
      <c r="Y72" s="34" t="s">
        <v>507</v>
      </c>
      <c r="AB72" s="32" t="s">
        <v>507</v>
      </c>
      <c r="AF72" s="32" t="s">
        <v>507</v>
      </c>
      <c r="AJ72" s="32" t="s">
        <v>507</v>
      </c>
      <c r="AN72" s="32" t="s">
        <v>507</v>
      </c>
    </row>
    <row r="73" spans="1:40" ht="12.75">
      <c r="A73" s="3">
        <f t="shared" si="3"/>
        <v>70</v>
      </c>
      <c r="B73" t="s">
        <v>920</v>
      </c>
      <c r="C73" t="s">
        <v>183</v>
      </c>
      <c r="D73" s="2" t="s">
        <v>973</v>
      </c>
      <c r="E73" t="s">
        <v>410</v>
      </c>
      <c r="G73" t="s">
        <v>403</v>
      </c>
      <c r="H73" s="3" t="s">
        <v>117</v>
      </c>
      <c r="I73">
        <v>91232</v>
      </c>
      <c r="J73" t="s">
        <v>886</v>
      </c>
      <c r="K73" t="s">
        <v>713</v>
      </c>
      <c r="L73" s="2"/>
      <c r="M73" s="3" t="s">
        <v>1087</v>
      </c>
      <c r="N73" s="19">
        <v>31510</v>
      </c>
      <c r="O73" s="56">
        <v>37793</v>
      </c>
      <c r="Q73" s="3" t="s">
        <v>1092</v>
      </c>
      <c r="R73" s="3">
        <v>100</v>
      </c>
      <c r="S73" s="3">
        <f t="shared" si="2"/>
        <v>0</v>
      </c>
      <c r="U73" s="38" t="s">
        <v>507</v>
      </c>
      <c r="X73" s="32" t="s">
        <v>507</v>
      </c>
      <c r="Y73" s="34" t="s">
        <v>507</v>
      </c>
      <c r="AB73" s="32" t="s">
        <v>507</v>
      </c>
      <c r="AF73" s="32" t="s">
        <v>507</v>
      </c>
      <c r="AJ73" s="32" t="s">
        <v>507</v>
      </c>
      <c r="AN73" s="32" t="s">
        <v>507</v>
      </c>
    </row>
    <row r="74" spans="1:40" ht="12.75">
      <c r="A74" s="3">
        <f t="shared" si="3"/>
        <v>71</v>
      </c>
      <c r="B74" t="s">
        <v>150</v>
      </c>
      <c r="C74" t="s">
        <v>183</v>
      </c>
      <c r="D74" s="2" t="s">
        <v>973</v>
      </c>
      <c r="E74" t="s">
        <v>488</v>
      </c>
      <c r="G74" t="s">
        <v>114</v>
      </c>
      <c r="H74" s="3" t="s">
        <v>117</v>
      </c>
      <c r="I74">
        <v>91122</v>
      </c>
      <c r="J74" t="s">
        <v>799</v>
      </c>
      <c r="L74" s="1" t="s">
        <v>511</v>
      </c>
      <c r="M74" s="3" t="s">
        <v>919</v>
      </c>
      <c r="N74" s="19">
        <v>29688</v>
      </c>
      <c r="O74" s="56">
        <v>37834</v>
      </c>
      <c r="Q74" s="3" t="s">
        <v>1092</v>
      </c>
      <c r="R74" s="3">
        <v>50</v>
      </c>
      <c r="S74" s="3">
        <f t="shared" si="2"/>
        <v>0</v>
      </c>
      <c r="U74" s="38" t="s">
        <v>507</v>
      </c>
      <c r="X74" s="32" t="s">
        <v>507</v>
      </c>
      <c r="Y74" s="34" t="s">
        <v>507</v>
      </c>
      <c r="AB74" s="32" t="s">
        <v>507</v>
      </c>
      <c r="AF74" s="32" t="s">
        <v>507</v>
      </c>
      <c r="AJ74" s="32" t="s">
        <v>507</v>
      </c>
      <c r="AN74" s="32" t="s">
        <v>507</v>
      </c>
    </row>
    <row r="75" spans="1:40" ht="12.75">
      <c r="A75" s="3">
        <f t="shared" si="3"/>
        <v>72</v>
      </c>
      <c r="B75" t="s">
        <v>286</v>
      </c>
      <c r="C75" t="s">
        <v>197</v>
      </c>
      <c r="D75" s="2" t="s">
        <v>973</v>
      </c>
      <c r="E75" t="s">
        <v>377</v>
      </c>
      <c r="G75" t="s">
        <v>370</v>
      </c>
      <c r="H75" s="3" t="s">
        <v>117</v>
      </c>
      <c r="I75">
        <v>91235</v>
      </c>
      <c r="J75" t="s">
        <v>864</v>
      </c>
      <c r="K75" t="s">
        <v>694</v>
      </c>
      <c r="L75" s="2"/>
      <c r="M75" s="3" t="s">
        <v>919</v>
      </c>
      <c r="N75" s="19">
        <v>31566</v>
      </c>
      <c r="O75" s="56">
        <v>37767</v>
      </c>
      <c r="Q75" s="3" t="s">
        <v>1092</v>
      </c>
      <c r="R75" s="3">
        <v>200</v>
      </c>
      <c r="S75" s="3">
        <f t="shared" si="2"/>
        <v>0</v>
      </c>
      <c r="U75" s="38" t="s">
        <v>507</v>
      </c>
      <c r="X75" s="32" t="s">
        <v>507</v>
      </c>
      <c r="Y75" s="34" t="s">
        <v>507</v>
      </c>
      <c r="AB75" s="32" t="s">
        <v>507</v>
      </c>
      <c r="AF75" s="32" t="s">
        <v>507</v>
      </c>
      <c r="AJ75" s="32" t="s">
        <v>507</v>
      </c>
      <c r="AN75" s="32" t="s">
        <v>507</v>
      </c>
    </row>
    <row r="76" spans="1:40" ht="12.75">
      <c r="A76" s="3">
        <f t="shared" si="3"/>
        <v>73</v>
      </c>
      <c r="B76" t="s">
        <v>151</v>
      </c>
      <c r="C76" t="s">
        <v>184</v>
      </c>
      <c r="D76" s="2" t="s">
        <v>979</v>
      </c>
      <c r="E76" t="s">
        <v>462</v>
      </c>
      <c r="G76" t="s">
        <v>369</v>
      </c>
      <c r="H76" s="3" t="s">
        <v>117</v>
      </c>
      <c r="I76">
        <v>91233</v>
      </c>
      <c r="J76" t="s">
        <v>843</v>
      </c>
      <c r="K76" t="s">
        <v>679</v>
      </c>
      <c r="L76" s="2"/>
      <c r="M76" s="3" t="s">
        <v>1087</v>
      </c>
      <c r="N76" s="19">
        <v>35610</v>
      </c>
      <c r="O76" s="56">
        <v>37979</v>
      </c>
      <c r="Q76" s="3" t="s">
        <v>1091</v>
      </c>
      <c r="R76" s="3">
        <v>100</v>
      </c>
      <c r="S76" s="3">
        <f t="shared" si="2"/>
        <v>0</v>
      </c>
      <c r="U76" s="38" t="s">
        <v>507</v>
      </c>
      <c r="X76" s="32" t="s">
        <v>507</v>
      </c>
      <c r="Y76" s="34" t="s">
        <v>507</v>
      </c>
      <c r="AB76" s="32" t="s">
        <v>507</v>
      </c>
      <c r="AF76" s="32" t="s">
        <v>507</v>
      </c>
      <c r="AJ76" s="32" t="s">
        <v>507</v>
      </c>
      <c r="AN76" s="32" t="s">
        <v>507</v>
      </c>
    </row>
    <row r="77" spans="1:40" ht="12.75">
      <c r="A77" s="3">
        <f t="shared" si="3"/>
        <v>74</v>
      </c>
      <c r="B77" t="s">
        <v>51</v>
      </c>
      <c r="C77" t="s">
        <v>52</v>
      </c>
      <c r="D77" s="2" t="s">
        <v>979</v>
      </c>
      <c r="E77" t="s">
        <v>79</v>
      </c>
      <c r="G77" t="s">
        <v>104</v>
      </c>
      <c r="H77" s="3" t="s">
        <v>117</v>
      </c>
      <c r="I77">
        <v>91178</v>
      </c>
      <c r="J77" t="s">
        <v>776</v>
      </c>
      <c r="L77" s="2"/>
      <c r="M77" s="3" t="s">
        <v>1087</v>
      </c>
      <c r="N77" s="19">
        <v>32397</v>
      </c>
      <c r="O77" s="56">
        <v>37968</v>
      </c>
      <c r="Q77" s="3" t="s">
        <v>1091</v>
      </c>
      <c r="R77" s="3">
        <v>500</v>
      </c>
      <c r="S77" s="3">
        <f t="shared" si="2"/>
        <v>150</v>
      </c>
      <c r="U77" s="38">
        <v>50</v>
      </c>
      <c r="V77" s="32">
        <v>3</v>
      </c>
      <c r="W77" s="32">
        <v>24</v>
      </c>
      <c r="X77" s="32">
        <v>959</v>
      </c>
      <c r="Y77" s="34">
        <v>100</v>
      </c>
      <c r="Z77" s="32">
        <v>2</v>
      </c>
      <c r="AA77" s="32">
        <v>17</v>
      </c>
      <c r="AB77" s="32">
        <v>943</v>
      </c>
      <c r="AF77" s="32" t="s">
        <v>507</v>
      </c>
      <c r="AJ77" s="32" t="s">
        <v>507</v>
      </c>
      <c r="AN77" s="32" t="s">
        <v>507</v>
      </c>
    </row>
    <row r="78" spans="1:40" ht="12.75">
      <c r="A78" s="3">
        <f t="shared" si="3"/>
        <v>75</v>
      </c>
      <c r="B78" t="s">
        <v>287</v>
      </c>
      <c r="C78" t="s">
        <v>305</v>
      </c>
      <c r="D78" s="2" t="s">
        <v>979</v>
      </c>
      <c r="E78" t="s">
        <v>378</v>
      </c>
      <c r="G78" t="s">
        <v>370</v>
      </c>
      <c r="H78" s="3" t="s">
        <v>117</v>
      </c>
      <c r="I78">
        <v>91235</v>
      </c>
      <c r="J78" t="s">
        <v>865</v>
      </c>
      <c r="K78" t="s">
        <v>695</v>
      </c>
      <c r="L78" s="1" t="s">
        <v>533</v>
      </c>
      <c r="M78" s="3" t="s">
        <v>1087</v>
      </c>
      <c r="N78" s="19">
        <v>30507</v>
      </c>
      <c r="O78" s="56">
        <v>37753</v>
      </c>
      <c r="Q78" s="3" t="s">
        <v>1091</v>
      </c>
      <c r="R78" s="3">
        <v>200</v>
      </c>
      <c r="S78" s="3">
        <f t="shared" si="2"/>
        <v>0</v>
      </c>
      <c r="U78" s="38" t="s">
        <v>507</v>
      </c>
      <c r="X78" s="32" t="s">
        <v>507</v>
      </c>
      <c r="Y78" s="34" t="s">
        <v>507</v>
      </c>
      <c r="AB78" s="32" t="s">
        <v>507</v>
      </c>
      <c r="AF78" s="32" t="s">
        <v>507</v>
      </c>
      <c r="AJ78" s="32" t="s">
        <v>507</v>
      </c>
      <c r="AN78" s="32" t="s">
        <v>507</v>
      </c>
    </row>
    <row r="79" spans="1:40" ht="12.75">
      <c r="A79" s="3">
        <f t="shared" si="3"/>
        <v>76</v>
      </c>
      <c r="B79" t="s">
        <v>256</v>
      </c>
      <c r="C79" t="s">
        <v>49</v>
      </c>
      <c r="D79" s="2" t="s">
        <v>979</v>
      </c>
      <c r="E79" t="s">
        <v>500</v>
      </c>
      <c r="G79" t="s">
        <v>260</v>
      </c>
      <c r="H79" s="3" t="s">
        <v>117</v>
      </c>
      <c r="I79">
        <v>99221</v>
      </c>
      <c r="J79" t="s">
        <v>790</v>
      </c>
      <c r="K79" t="s">
        <v>637</v>
      </c>
      <c r="L79" s="2"/>
      <c r="M79" s="3" t="s">
        <v>1087</v>
      </c>
      <c r="N79" s="19">
        <v>33217</v>
      </c>
      <c r="O79" s="56">
        <v>37751</v>
      </c>
      <c r="Q79" s="3" t="s">
        <v>1091</v>
      </c>
      <c r="R79" s="3">
        <v>50</v>
      </c>
      <c r="S79" s="3">
        <f t="shared" si="2"/>
        <v>50</v>
      </c>
      <c r="U79" s="38">
        <v>50</v>
      </c>
      <c r="V79" s="32">
        <v>4</v>
      </c>
      <c r="W79" s="32">
        <v>14</v>
      </c>
      <c r="X79" s="32">
        <v>209</v>
      </c>
      <c r="Y79" s="34" t="s">
        <v>507</v>
      </c>
      <c r="AB79" s="32" t="s">
        <v>507</v>
      </c>
      <c r="AF79" s="32" t="s">
        <v>507</v>
      </c>
      <c r="AJ79" s="32" t="s">
        <v>507</v>
      </c>
      <c r="AN79" s="32" t="s">
        <v>507</v>
      </c>
    </row>
    <row r="80" spans="1:40" ht="12.75">
      <c r="A80" s="3">
        <f t="shared" si="3"/>
        <v>77</v>
      </c>
      <c r="B80" t="s">
        <v>351</v>
      </c>
      <c r="C80" t="s">
        <v>187</v>
      </c>
      <c r="D80" s="2" t="s">
        <v>979</v>
      </c>
      <c r="E80" t="s">
        <v>428</v>
      </c>
      <c r="G80" t="s">
        <v>403</v>
      </c>
      <c r="H80" s="3" t="s">
        <v>117</v>
      </c>
      <c r="I80">
        <v>91232</v>
      </c>
      <c r="J80" t="s">
        <v>900</v>
      </c>
      <c r="K80" t="s">
        <v>724</v>
      </c>
      <c r="L80" s="2"/>
      <c r="M80" s="3" t="s">
        <v>1087</v>
      </c>
      <c r="N80" s="19">
        <v>35663</v>
      </c>
      <c r="O80" s="56">
        <v>37633</v>
      </c>
      <c r="Q80" s="3" t="s">
        <v>1091</v>
      </c>
      <c r="R80" s="3">
        <v>100</v>
      </c>
      <c r="S80" s="3">
        <f t="shared" si="2"/>
        <v>0</v>
      </c>
      <c r="U80" s="38" t="s">
        <v>507</v>
      </c>
      <c r="X80" s="32" t="s">
        <v>507</v>
      </c>
      <c r="Y80" s="34" t="s">
        <v>507</v>
      </c>
      <c r="AB80" s="32" t="s">
        <v>507</v>
      </c>
      <c r="AF80" s="32" t="s">
        <v>507</v>
      </c>
      <c r="AJ80" s="32" t="s">
        <v>507</v>
      </c>
      <c r="AN80" s="32" t="s">
        <v>507</v>
      </c>
    </row>
    <row r="81" spans="1:40" ht="12.75">
      <c r="A81" s="3">
        <f t="shared" si="3"/>
        <v>78</v>
      </c>
      <c r="B81" t="s">
        <v>352</v>
      </c>
      <c r="C81" t="s">
        <v>339</v>
      </c>
      <c r="D81" s="2" t="s">
        <v>973</v>
      </c>
      <c r="E81" t="s">
        <v>429</v>
      </c>
      <c r="G81" t="s">
        <v>382</v>
      </c>
      <c r="H81" s="3" t="s">
        <v>117</v>
      </c>
      <c r="I81">
        <v>91238</v>
      </c>
      <c r="J81" t="s">
        <v>901</v>
      </c>
      <c r="K81" t="s">
        <v>725</v>
      </c>
      <c r="L81" s="1" t="s">
        <v>546</v>
      </c>
      <c r="M81" s="3" t="s">
        <v>1087</v>
      </c>
      <c r="N81" s="19">
        <v>32211</v>
      </c>
      <c r="O81" s="56">
        <v>37768</v>
      </c>
      <c r="Q81" s="3" t="s">
        <v>1092</v>
      </c>
      <c r="R81" s="3">
        <v>500</v>
      </c>
      <c r="S81" s="3">
        <f t="shared" si="2"/>
        <v>150</v>
      </c>
      <c r="U81" s="38">
        <v>50</v>
      </c>
      <c r="V81" s="32">
        <v>4</v>
      </c>
      <c r="W81" s="32">
        <v>26</v>
      </c>
      <c r="X81" s="32">
        <v>752</v>
      </c>
      <c r="Y81" s="34">
        <v>50</v>
      </c>
      <c r="Z81" s="32">
        <v>3</v>
      </c>
      <c r="AA81" s="32">
        <v>8</v>
      </c>
      <c r="AB81" s="32">
        <v>740</v>
      </c>
      <c r="AC81" s="34">
        <v>50</v>
      </c>
      <c r="AD81" s="32">
        <v>2</v>
      </c>
      <c r="AE81" s="32">
        <v>16</v>
      </c>
      <c r="AF81" s="32">
        <v>729</v>
      </c>
      <c r="AJ81" s="32" t="s">
        <v>507</v>
      </c>
      <c r="AN81" s="32" t="s">
        <v>507</v>
      </c>
    </row>
    <row r="82" spans="1:40" ht="12.75">
      <c r="A82" s="3">
        <f t="shared" si="3"/>
        <v>79</v>
      </c>
      <c r="B82" t="s">
        <v>152</v>
      </c>
      <c r="C82" t="s">
        <v>185</v>
      </c>
      <c r="D82" s="2" t="s">
        <v>979</v>
      </c>
      <c r="E82" t="s">
        <v>491</v>
      </c>
      <c r="G82" t="s">
        <v>114</v>
      </c>
      <c r="H82" s="3" t="s">
        <v>117</v>
      </c>
      <c r="I82">
        <v>91122</v>
      </c>
      <c r="J82" t="s">
        <v>802</v>
      </c>
      <c r="K82" t="s">
        <v>647</v>
      </c>
      <c r="L82" s="2"/>
      <c r="M82" s="3" t="s">
        <v>1087</v>
      </c>
      <c r="N82" s="19">
        <v>31413</v>
      </c>
      <c r="O82" s="56">
        <v>37855</v>
      </c>
      <c r="Q82" s="3" t="s">
        <v>1091</v>
      </c>
      <c r="R82" s="3">
        <v>200</v>
      </c>
      <c r="S82" s="3">
        <f t="shared" si="2"/>
        <v>0</v>
      </c>
      <c r="U82" s="38" t="s">
        <v>507</v>
      </c>
      <c r="X82" s="32" t="s">
        <v>507</v>
      </c>
      <c r="Y82" s="34" t="s">
        <v>507</v>
      </c>
      <c r="AB82" s="32" t="s">
        <v>507</v>
      </c>
      <c r="AF82" s="32" t="s">
        <v>507</v>
      </c>
      <c r="AJ82" s="32" t="s">
        <v>507</v>
      </c>
      <c r="AN82" s="32" t="s">
        <v>507</v>
      </c>
    </row>
    <row r="83" spans="1:40" ht="12.75">
      <c r="A83" s="3">
        <f t="shared" si="3"/>
        <v>80</v>
      </c>
      <c r="B83" t="s">
        <v>321</v>
      </c>
      <c r="C83" t="s">
        <v>330</v>
      </c>
      <c r="D83" s="2" t="s">
        <v>973</v>
      </c>
      <c r="E83" t="s">
        <v>411</v>
      </c>
      <c r="G83" t="s">
        <v>403</v>
      </c>
      <c r="H83" s="3" t="s">
        <v>117</v>
      </c>
      <c r="I83">
        <v>91232</v>
      </c>
      <c r="J83" t="s">
        <v>887</v>
      </c>
      <c r="L83" s="1" t="s">
        <v>541</v>
      </c>
      <c r="M83" s="3" t="s">
        <v>1087</v>
      </c>
      <c r="N83" s="19">
        <v>29969</v>
      </c>
      <c r="O83" s="56">
        <v>37718</v>
      </c>
      <c r="Q83" s="3" t="s">
        <v>1092</v>
      </c>
      <c r="R83" s="3">
        <v>1000</v>
      </c>
      <c r="S83" s="3">
        <f t="shared" si="2"/>
        <v>400</v>
      </c>
      <c r="U83" s="38">
        <v>300</v>
      </c>
      <c r="V83" s="32">
        <v>3</v>
      </c>
      <c r="W83" s="32">
        <v>1</v>
      </c>
      <c r="X83" s="32">
        <v>231</v>
      </c>
      <c r="Y83" s="34">
        <v>100</v>
      </c>
      <c r="Z83" s="32">
        <v>1</v>
      </c>
      <c r="AA83" s="32">
        <v>7</v>
      </c>
      <c r="AB83" s="32">
        <v>219</v>
      </c>
      <c r="AF83" s="32" t="s">
        <v>507</v>
      </c>
      <c r="AJ83" s="32" t="s">
        <v>507</v>
      </c>
      <c r="AN83" s="32" t="s">
        <v>507</v>
      </c>
    </row>
    <row r="84" spans="1:40" ht="12.75">
      <c r="A84" s="3">
        <f t="shared" si="3"/>
        <v>81</v>
      </c>
      <c r="B84" t="s">
        <v>353</v>
      </c>
      <c r="C84" t="s">
        <v>340</v>
      </c>
      <c r="D84" s="2" t="s">
        <v>979</v>
      </c>
      <c r="E84" t="s">
        <v>430</v>
      </c>
      <c r="G84" t="s">
        <v>370</v>
      </c>
      <c r="H84" s="3" t="s">
        <v>117</v>
      </c>
      <c r="I84">
        <v>91235</v>
      </c>
      <c r="J84" t="s">
        <v>902</v>
      </c>
      <c r="K84" t="s">
        <v>726</v>
      </c>
      <c r="L84" s="2"/>
      <c r="M84" s="3" t="s">
        <v>1087</v>
      </c>
      <c r="N84" s="19">
        <v>30897</v>
      </c>
      <c r="O84" s="56">
        <v>37811</v>
      </c>
      <c r="Q84" s="3" t="s">
        <v>1091</v>
      </c>
      <c r="R84" s="3">
        <v>100</v>
      </c>
      <c r="S84" s="3">
        <f t="shared" si="2"/>
        <v>0</v>
      </c>
      <c r="U84" s="38" t="s">
        <v>507</v>
      </c>
      <c r="X84" s="32" t="s">
        <v>507</v>
      </c>
      <c r="Y84" s="34" t="s">
        <v>507</v>
      </c>
      <c r="AB84" s="32" t="s">
        <v>507</v>
      </c>
      <c r="AF84" s="32" t="s">
        <v>507</v>
      </c>
      <c r="AJ84" s="32" t="s">
        <v>507</v>
      </c>
      <c r="AN84" s="32" t="s">
        <v>507</v>
      </c>
    </row>
    <row r="85" spans="1:40" ht="12.75">
      <c r="A85" s="3">
        <f t="shared" si="3"/>
        <v>82</v>
      </c>
      <c r="B85" t="s">
        <v>212</v>
      </c>
      <c r="C85" t="s">
        <v>254</v>
      </c>
      <c r="D85" s="2" t="s">
        <v>973</v>
      </c>
      <c r="E85" t="s">
        <v>365</v>
      </c>
      <c r="F85" t="s">
        <v>444</v>
      </c>
      <c r="G85" t="s">
        <v>369</v>
      </c>
      <c r="H85" s="3" t="s">
        <v>117</v>
      </c>
      <c r="I85">
        <v>91233</v>
      </c>
      <c r="J85" t="s">
        <v>847</v>
      </c>
      <c r="K85" t="s">
        <v>683</v>
      </c>
      <c r="L85" s="2"/>
      <c r="M85" s="3" t="s">
        <v>919</v>
      </c>
      <c r="N85" s="19">
        <v>33573</v>
      </c>
      <c r="O85" s="56">
        <v>37795</v>
      </c>
      <c r="Q85" s="3" t="s">
        <v>1092</v>
      </c>
      <c r="R85" s="3" t="s">
        <v>507</v>
      </c>
      <c r="S85" s="3">
        <f t="shared" si="2"/>
        <v>0</v>
      </c>
      <c r="U85" s="38" t="s">
        <v>507</v>
      </c>
      <c r="X85" s="32" t="s">
        <v>507</v>
      </c>
      <c r="Y85" s="34" t="s">
        <v>507</v>
      </c>
      <c r="AB85" s="32" t="s">
        <v>507</v>
      </c>
      <c r="AF85" s="32" t="s">
        <v>507</v>
      </c>
      <c r="AJ85" s="32" t="s">
        <v>507</v>
      </c>
      <c r="AN85" s="32" t="s">
        <v>507</v>
      </c>
    </row>
    <row r="86" spans="1:40" ht="12.75">
      <c r="A86" s="3">
        <f t="shared" si="3"/>
        <v>83</v>
      </c>
      <c r="B86" t="s">
        <v>68</v>
      </c>
      <c r="C86" t="s">
        <v>921</v>
      </c>
      <c r="D86" s="2" t="s">
        <v>973</v>
      </c>
      <c r="E86" t="s">
        <v>383</v>
      </c>
      <c r="G86" t="s">
        <v>382</v>
      </c>
      <c r="H86" s="3" t="s">
        <v>117</v>
      </c>
      <c r="I86">
        <v>91238</v>
      </c>
      <c r="J86" t="s">
        <v>866</v>
      </c>
      <c r="K86" t="s">
        <v>696</v>
      </c>
      <c r="L86" s="2"/>
      <c r="M86" s="3" t="s">
        <v>1088</v>
      </c>
      <c r="N86" s="19">
        <v>29825</v>
      </c>
      <c r="O86" s="56">
        <v>37671</v>
      </c>
      <c r="Q86" s="3" t="s">
        <v>1092</v>
      </c>
      <c r="R86" s="3">
        <v>200</v>
      </c>
      <c r="S86" s="3">
        <f t="shared" si="2"/>
        <v>0</v>
      </c>
      <c r="U86" s="38" t="s">
        <v>507</v>
      </c>
      <c r="X86" s="32" t="s">
        <v>507</v>
      </c>
      <c r="Y86" s="34" t="s">
        <v>507</v>
      </c>
      <c r="AB86" s="32" t="s">
        <v>507</v>
      </c>
      <c r="AF86" s="32" t="s">
        <v>507</v>
      </c>
      <c r="AJ86" s="32" t="s">
        <v>507</v>
      </c>
      <c r="AN86" s="32" t="s">
        <v>507</v>
      </c>
    </row>
    <row r="87" spans="1:40" ht="12.75">
      <c r="A87" s="3">
        <f t="shared" si="3"/>
        <v>84</v>
      </c>
      <c r="B87" t="s">
        <v>68</v>
      </c>
      <c r="C87" t="s">
        <v>69</v>
      </c>
      <c r="D87" s="2" t="s">
        <v>979</v>
      </c>
      <c r="E87" t="s">
        <v>83</v>
      </c>
      <c r="F87" t="s">
        <v>94</v>
      </c>
      <c r="G87" t="s">
        <v>107</v>
      </c>
      <c r="H87" s="3" t="s">
        <v>119</v>
      </c>
      <c r="I87">
        <v>91171</v>
      </c>
      <c r="J87" t="s">
        <v>777</v>
      </c>
      <c r="K87" t="s">
        <v>942</v>
      </c>
      <c r="L87" s="2"/>
      <c r="M87" s="3" t="s">
        <v>916</v>
      </c>
      <c r="N87" s="19">
        <v>30026</v>
      </c>
      <c r="O87" s="56">
        <v>37855</v>
      </c>
      <c r="Q87" s="3" t="s">
        <v>1091</v>
      </c>
      <c r="R87" s="3">
        <v>200</v>
      </c>
      <c r="S87" s="3">
        <f t="shared" si="2"/>
        <v>0</v>
      </c>
      <c r="U87" s="38" t="s">
        <v>507</v>
      </c>
      <c r="X87" s="32" t="s">
        <v>507</v>
      </c>
      <c r="Y87" s="34" t="s">
        <v>507</v>
      </c>
      <c r="AB87" s="32" t="s">
        <v>507</v>
      </c>
      <c r="AF87" s="32" t="s">
        <v>507</v>
      </c>
      <c r="AJ87" s="32" t="s">
        <v>507</v>
      </c>
      <c r="AN87" s="32" t="s">
        <v>507</v>
      </c>
    </row>
    <row r="88" spans="1:40" ht="12.75">
      <c r="A88" s="3">
        <f t="shared" si="3"/>
        <v>85</v>
      </c>
      <c r="B88" t="s">
        <v>53</v>
      </c>
      <c r="C88" t="s">
        <v>54</v>
      </c>
      <c r="D88" s="2" t="s">
        <v>973</v>
      </c>
      <c r="E88" t="s">
        <v>84</v>
      </c>
      <c r="G88" t="s">
        <v>108</v>
      </c>
      <c r="H88" s="3" t="s">
        <v>117</v>
      </c>
      <c r="I88">
        <v>91164</v>
      </c>
      <c r="J88" t="s">
        <v>778</v>
      </c>
      <c r="K88" t="s">
        <v>943</v>
      </c>
      <c r="L88" s="1" t="s">
        <v>128</v>
      </c>
      <c r="M88" s="3" t="s">
        <v>1086</v>
      </c>
      <c r="N88" s="19">
        <v>30792</v>
      </c>
      <c r="O88" s="56">
        <v>37687</v>
      </c>
      <c r="P88" s="5"/>
      <c r="Q88" s="3" t="s">
        <v>1092</v>
      </c>
      <c r="R88" s="3" t="s">
        <v>507</v>
      </c>
      <c r="S88" s="3">
        <f t="shared" si="2"/>
        <v>1137</v>
      </c>
      <c r="U88" s="38">
        <v>1137</v>
      </c>
      <c r="V88" s="32">
        <v>4</v>
      </c>
      <c r="W88" s="32">
        <v>25</v>
      </c>
      <c r="X88" s="32">
        <v>558</v>
      </c>
      <c r="Y88" s="34" t="s">
        <v>507</v>
      </c>
      <c r="AB88" s="32" t="s">
        <v>507</v>
      </c>
      <c r="AF88" s="32" t="s">
        <v>507</v>
      </c>
      <c r="AJ88" s="32" t="s">
        <v>507</v>
      </c>
      <c r="AN88" s="32" t="s">
        <v>507</v>
      </c>
    </row>
    <row r="89" spans="1:40" ht="12.75">
      <c r="A89" s="3">
        <f t="shared" si="3"/>
        <v>86</v>
      </c>
      <c r="B89" t="s">
        <v>554</v>
      </c>
      <c r="C89" t="s">
        <v>574</v>
      </c>
      <c r="D89" s="2" t="s">
        <v>973</v>
      </c>
      <c r="E89" t="s">
        <v>733</v>
      </c>
      <c r="G89" t="s">
        <v>382</v>
      </c>
      <c r="H89" s="3" t="s">
        <v>117</v>
      </c>
      <c r="I89">
        <v>91238</v>
      </c>
      <c r="J89" t="s">
        <v>913</v>
      </c>
      <c r="K89" t="s">
        <v>618</v>
      </c>
      <c r="L89" s="1" t="s">
        <v>593</v>
      </c>
      <c r="M89" s="3" t="s">
        <v>589</v>
      </c>
      <c r="N89" s="22">
        <v>36008</v>
      </c>
      <c r="O89" s="56">
        <v>37800</v>
      </c>
      <c r="P89" s="2" t="s">
        <v>926</v>
      </c>
      <c r="Q89" s="3" t="s">
        <v>1092</v>
      </c>
      <c r="R89" s="3" t="s">
        <v>507</v>
      </c>
      <c r="S89" s="3">
        <f t="shared" si="2"/>
        <v>0</v>
      </c>
      <c r="U89" s="38" t="s">
        <v>507</v>
      </c>
      <c r="X89" s="32" t="s">
        <v>507</v>
      </c>
      <c r="Y89" s="34" t="s">
        <v>507</v>
      </c>
      <c r="AB89" s="32" t="s">
        <v>507</v>
      </c>
      <c r="AF89" s="32" t="s">
        <v>507</v>
      </c>
      <c r="AJ89" s="32" t="s">
        <v>507</v>
      </c>
      <c r="AN89" s="32" t="s">
        <v>507</v>
      </c>
    </row>
    <row r="90" spans="1:40" ht="12.75">
      <c r="A90" s="3">
        <f t="shared" si="3"/>
        <v>87</v>
      </c>
      <c r="B90" t="s">
        <v>557</v>
      </c>
      <c r="C90" t="s">
        <v>576</v>
      </c>
      <c r="D90" s="2" t="s">
        <v>973</v>
      </c>
      <c r="E90" t="s">
        <v>737</v>
      </c>
      <c r="F90" t="s">
        <v>736</v>
      </c>
      <c r="G90" t="s">
        <v>369</v>
      </c>
      <c r="H90" s="3" t="s">
        <v>117</v>
      </c>
      <c r="I90">
        <v>91233</v>
      </c>
      <c r="J90" t="s">
        <v>752</v>
      </c>
      <c r="K90" t="s">
        <v>621</v>
      </c>
      <c r="L90" s="1" t="s">
        <v>596</v>
      </c>
      <c r="M90" s="3" t="s">
        <v>589</v>
      </c>
      <c r="N90" s="22">
        <v>35917</v>
      </c>
      <c r="O90" s="56">
        <v>37802</v>
      </c>
      <c r="P90" s="2" t="s">
        <v>925</v>
      </c>
      <c r="Q90" s="3" t="s">
        <v>1092</v>
      </c>
      <c r="R90" s="3">
        <v>200</v>
      </c>
      <c r="S90" s="3">
        <f t="shared" si="2"/>
        <v>0</v>
      </c>
      <c r="U90" s="38" t="s">
        <v>507</v>
      </c>
      <c r="X90" s="32" t="s">
        <v>507</v>
      </c>
      <c r="Y90" s="34" t="s">
        <v>507</v>
      </c>
      <c r="AB90" s="32" t="s">
        <v>507</v>
      </c>
      <c r="AF90" s="32" t="s">
        <v>507</v>
      </c>
      <c r="AJ90" s="32" t="s">
        <v>507</v>
      </c>
      <c r="AN90" s="32" t="s">
        <v>507</v>
      </c>
    </row>
    <row r="91" spans="1:40" ht="12.75">
      <c r="A91" s="3">
        <f t="shared" si="3"/>
        <v>88</v>
      </c>
      <c r="B91" t="s">
        <v>255</v>
      </c>
      <c r="C91" t="s">
        <v>242</v>
      </c>
      <c r="D91" s="2" t="s">
        <v>972</v>
      </c>
      <c r="E91" t="s">
        <v>478</v>
      </c>
      <c r="G91" t="s">
        <v>269</v>
      </c>
      <c r="H91" s="3" t="s">
        <v>117</v>
      </c>
      <c r="I91">
        <v>91234</v>
      </c>
      <c r="J91" t="s">
        <v>820</v>
      </c>
      <c r="L91" s="2"/>
      <c r="M91" s="3" t="s">
        <v>1087</v>
      </c>
      <c r="N91" s="19">
        <v>30019</v>
      </c>
      <c r="O91" s="56">
        <v>37695</v>
      </c>
      <c r="Q91" s="3" t="s">
        <v>1092</v>
      </c>
      <c r="R91" s="3" t="s">
        <v>507</v>
      </c>
      <c r="S91" s="3">
        <f t="shared" si="2"/>
        <v>0</v>
      </c>
      <c r="U91" s="38" t="s">
        <v>507</v>
      </c>
      <c r="X91" s="32" t="s">
        <v>507</v>
      </c>
      <c r="Y91" s="34" t="s">
        <v>507</v>
      </c>
      <c r="AB91" s="32" t="s">
        <v>507</v>
      </c>
      <c r="AF91" s="32" t="s">
        <v>507</v>
      </c>
      <c r="AJ91" s="32" t="s">
        <v>507</v>
      </c>
      <c r="AN91" s="32" t="s">
        <v>507</v>
      </c>
    </row>
    <row r="92" spans="1:40" ht="12.75">
      <c r="A92" s="3">
        <f t="shared" si="3"/>
        <v>89</v>
      </c>
      <c r="B92" t="s">
        <v>213</v>
      </c>
      <c r="C92" t="s">
        <v>306</v>
      </c>
      <c r="D92" s="2" t="s">
        <v>978</v>
      </c>
      <c r="E92" t="s">
        <v>384</v>
      </c>
      <c r="F92" t="s">
        <v>399</v>
      </c>
      <c r="G92" t="s">
        <v>382</v>
      </c>
      <c r="H92" s="3" t="s">
        <v>117</v>
      </c>
      <c r="I92">
        <v>91238</v>
      </c>
      <c r="J92" t="s">
        <v>867</v>
      </c>
      <c r="L92" s="2"/>
      <c r="M92" s="3" t="s">
        <v>1087</v>
      </c>
      <c r="N92" s="19">
        <v>31364</v>
      </c>
      <c r="O92" s="56">
        <v>37774</v>
      </c>
      <c r="Q92" s="3" t="s">
        <v>1091</v>
      </c>
      <c r="R92" s="3">
        <v>100</v>
      </c>
      <c r="S92" s="3">
        <f t="shared" si="2"/>
        <v>0</v>
      </c>
      <c r="U92" s="38" t="s">
        <v>507</v>
      </c>
      <c r="X92" s="32" t="s">
        <v>507</v>
      </c>
      <c r="Y92" s="34" t="s">
        <v>507</v>
      </c>
      <c r="AB92" s="32" t="s">
        <v>507</v>
      </c>
      <c r="AF92" s="32" t="s">
        <v>507</v>
      </c>
      <c r="AJ92" s="32" t="s">
        <v>507</v>
      </c>
      <c r="AN92" s="32" t="s">
        <v>507</v>
      </c>
    </row>
    <row r="93" spans="1:36" ht="12.75">
      <c r="A93" s="3">
        <f t="shared" si="3"/>
        <v>90</v>
      </c>
      <c r="B93" t="s">
        <v>213</v>
      </c>
      <c r="C93" t="s">
        <v>243</v>
      </c>
      <c r="D93" s="2" t="s">
        <v>973</v>
      </c>
      <c r="E93" t="s">
        <v>476</v>
      </c>
      <c r="G93" t="s">
        <v>269</v>
      </c>
      <c r="H93" s="3" t="s">
        <v>117</v>
      </c>
      <c r="I93">
        <v>91234</v>
      </c>
      <c r="J93" t="s">
        <v>823</v>
      </c>
      <c r="K93" t="s">
        <v>664</v>
      </c>
      <c r="L93" s="2"/>
      <c r="M93" s="3" t="s">
        <v>1086</v>
      </c>
      <c r="N93" s="19">
        <v>31366</v>
      </c>
      <c r="O93" s="56">
        <v>37757</v>
      </c>
      <c r="P93" s="5"/>
      <c r="Q93" s="3" t="s">
        <v>1092</v>
      </c>
      <c r="R93" s="3">
        <v>3000</v>
      </c>
      <c r="S93" s="3">
        <f t="shared" si="2"/>
        <v>1000</v>
      </c>
      <c r="U93" s="34">
        <v>250</v>
      </c>
      <c r="V93" s="32">
        <v>4</v>
      </c>
      <c r="W93" s="32">
        <v>9</v>
      </c>
      <c r="X93" s="32">
        <v>341</v>
      </c>
      <c r="Y93" s="34">
        <v>250</v>
      </c>
      <c r="Z93" s="32">
        <v>3</v>
      </c>
      <c r="AA93" s="32">
        <v>9</v>
      </c>
      <c r="AB93" s="32">
        <v>331</v>
      </c>
      <c r="AC93" s="34">
        <v>250</v>
      </c>
      <c r="AD93" s="33">
        <v>2</v>
      </c>
      <c r="AE93" s="33">
        <v>13</v>
      </c>
      <c r="AF93" s="32">
        <v>324</v>
      </c>
      <c r="AG93" s="34">
        <v>250</v>
      </c>
      <c r="AH93" s="33">
        <v>1</v>
      </c>
      <c r="AI93" s="33">
        <v>9</v>
      </c>
      <c r="AJ93" s="32">
        <v>316</v>
      </c>
    </row>
    <row r="94" spans="1:40" ht="12.75">
      <c r="A94" s="3">
        <f t="shared" si="3"/>
        <v>91</v>
      </c>
      <c r="B94" t="s">
        <v>153</v>
      </c>
      <c r="C94" t="s">
        <v>198</v>
      </c>
      <c r="D94" s="2" t="s">
        <v>979</v>
      </c>
      <c r="E94" t="s">
        <v>496</v>
      </c>
      <c r="G94" t="s">
        <v>114</v>
      </c>
      <c r="H94" s="3" t="s">
        <v>117</v>
      </c>
      <c r="I94">
        <v>91122</v>
      </c>
      <c r="J94" t="s">
        <v>808</v>
      </c>
      <c r="K94" t="s">
        <v>652</v>
      </c>
      <c r="L94" s="1" t="s">
        <v>515</v>
      </c>
      <c r="M94" s="3" t="s">
        <v>1087</v>
      </c>
      <c r="N94" s="19">
        <v>33017</v>
      </c>
      <c r="O94" s="56">
        <v>37805</v>
      </c>
      <c r="Q94" s="3" t="s">
        <v>1091</v>
      </c>
      <c r="R94" s="3">
        <v>100</v>
      </c>
      <c r="S94" s="3">
        <f t="shared" si="2"/>
        <v>0</v>
      </c>
      <c r="U94" s="38" t="s">
        <v>507</v>
      </c>
      <c r="X94" s="32" t="s">
        <v>507</v>
      </c>
      <c r="Y94" s="34" t="s">
        <v>507</v>
      </c>
      <c r="AB94" s="32" t="s">
        <v>507</v>
      </c>
      <c r="AF94" s="32" t="s">
        <v>507</v>
      </c>
      <c r="AJ94" s="32" t="s">
        <v>507</v>
      </c>
      <c r="AN94" s="32" t="s">
        <v>507</v>
      </c>
    </row>
    <row r="95" spans="1:40" ht="12.75">
      <c r="A95" s="3">
        <f t="shared" si="3"/>
        <v>92</v>
      </c>
      <c r="B95" t="s">
        <v>288</v>
      </c>
      <c r="C95" t="s">
        <v>307</v>
      </c>
      <c r="D95" s="2" t="s">
        <v>978</v>
      </c>
      <c r="E95" t="s">
        <v>385</v>
      </c>
      <c r="G95" t="s">
        <v>382</v>
      </c>
      <c r="H95" s="3" t="s">
        <v>117</v>
      </c>
      <c r="I95">
        <v>91238</v>
      </c>
      <c r="J95" t="s">
        <v>868</v>
      </c>
      <c r="K95" t="s">
        <v>697</v>
      </c>
      <c r="L95" s="1" t="s">
        <v>534</v>
      </c>
      <c r="M95" s="3" t="s">
        <v>1086</v>
      </c>
      <c r="N95" s="19">
        <v>30492</v>
      </c>
      <c r="O95" s="56">
        <v>37985</v>
      </c>
      <c r="P95" s="5"/>
      <c r="Q95" s="3" t="s">
        <v>1091</v>
      </c>
      <c r="R95" s="3">
        <v>1000</v>
      </c>
      <c r="S95" s="3">
        <f t="shared" si="2"/>
        <v>0</v>
      </c>
      <c r="U95" s="38" t="s">
        <v>507</v>
      </c>
      <c r="X95" s="32" t="s">
        <v>507</v>
      </c>
      <c r="Y95" s="34" t="s">
        <v>507</v>
      </c>
      <c r="AB95" s="32" t="s">
        <v>507</v>
      </c>
      <c r="AF95" s="32" t="s">
        <v>507</v>
      </c>
      <c r="AJ95" s="32" t="s">
        <v>507</v>
      </c>
      <c r="AN95" s="32" t="s">
        <v>507</v>
      </c>
    </row>
    <row r="96" spans="1:40" ht="12.75">
      <c r="A96" s="3">
        <f t="shared" si="3"/>
        <v>93</v>
      </c>
      <c r="B96" t="s">
        <v>322</v>
      </c>
      <c r="C96" t="s">
        <v>331</v>
      </c>
      <c r="D96" s="2" t="s">
        <v>973</v>
      </c>
      <c r="E96" t="s">
        <v>412</v>
      </c>
      <c r="G96" t="s">
        <v>382</v>
      </c>
      <c r="H96" s="3" t="s">
        <v>117</v>
      </c>
      <c r="I96">
        <v>91238</v>
      </c>
      <c r="J96" t="s">
        <v>888</v>
      </c>
      <c r="K96" t="s">
        <v>714</v>
      </c>
      <c r="L96" s="1" t="s">
        <v>542</v>
      </c>
      <c r="M96" s="3" t="s">
        <v>1087</v>
      </c>
      <c r="N96" s="19">
        <v>30767</v>
      </c>
      <c r="O96" s="56">
        <v>37810</v>
      </c>
      <c r="Q96" s="3" t="s">
        <v>1092</v>
      </c>
      <c r="R96" s="3">
        <v>100</v>
      </c>
      <c r="S96" s="3">
        <f t="shared" si="2"/>
        <v>0</v>
      </c>
      <c r="U96" s="38" t="s">
        <v>507</v>
      </c>
      <c r="X96" s="32" t="s">
        <v>507</v>
      </c>
      <c r="Y96" s="34" t="s">
        <v>507</v>
      </c>
      <c r="AB96" s="32" t="s">
        <v>507</v>
      </c>
      <c r="AF96" s="32" t="s">
        <v>507</v>
      </c>
      <c r="AJ96" s="32" t="s">
        <v>507</v>
      </c>
      <c r="AN96" s="32" t="s">
        <v>507</v>
      </c>
    </row>
    <row r="97" spans="1:40" ht="12.75">
      <c r="A97" s="3">
        <f t="shared" si="3"/>
        <v>94</v>
      </c>
      <c r="B97" t="s">
        <v>154</v>
      </c>
      <c r="C97" t="s">
        <v>186</v>
      </c>
      <c r="D97" s="2" t="s">
        <v>973</v>
      </c>
      <c r="E97" t="s">
        <v>485</v>
      </c>
      <c r="G97" t="s">
        <v>114</v>
      </c>
      <c r="H97" s="3" t="s">
        <v>117</v>
      </c>
      <c r="I97">
        <v>91122</v>
      </c>
      <c r="J97" t="s">
        <v>814</v>
      </c>
      <c r="K97" t="s">
        <v>657</v>
      </c>
      <c r="M97" s="3" t="s">
        <v>1087</v>
      </c>
      <c r="N97" s="19">
        <v>33184</v>
      </c>
      <c r="O97" s="56">
        <v>37738</v>
      </c>
      <c r="Q97" s="3" t="s">
        <v>1092</v>
      </c>
      <c r="R97" s="3">
        <v>500</v>
      </c>
      <c r="S97" s="3">
        <f t="shared" si="2"/>
        <v>72</v>
      </c>
      <c r="U97" s="38">
        <v>72</v>
      </c>
      <c r="V97" s="32">
        <v>2</v>
      </c>
      <c r="W97" s="32">
        <v>19</v>
      </c>
      <c r="X97" s="32">
        <v>465</v>
      </c>
      <c r="Y97" s="34" t="s">
        <v>507</v>
      </c>
      <c r="AB97" s="32" t="s">
        <v>507</v>
      </c>
      <c r="AF97" s="32" t="s">
        <v>507</v>
      </c>
      <c r="AJ97" s="32" t="s">
        <v>507</v>
      </c>
      <c r="AN97" s="32" t="s">
        <v>507</v>
      </c>
    </row>
    <row r="98" spans="1:40" ht="12.75">
      <c r="A98" s="3">
        <f t="shared" si="3"/>
        <v>95</v>
      </c>
      <c r="B98" t="s">
        <v>289</v>
      </c>
      <c r="C98" t="s">
        <v>183</v>
      </c>
      <c r="D98" s="2" t="s">
        <v>973</v>
      </c>
      <c r="E98" t="s">
        <v>397</v>
      </c>
      <c r="G98" t="s">
        <v>395</v>
      </c>
      <c r="H98" s="3" t="s">
        <v>396</v>
      </c>
      <c r="I98">
        <v>61619</v>
      </c>
      <c r="J98" t="s">
        <v>869</v>
      </c>
      <c r="K98" t="s">
        <v>698</v>
      </c>
      <c r="L98" s="1" t="s">
        <v>535</v>
      </c>
      <c r="M98" s="3" t="s">
        <v>1087</v>
      </c>
      <c r="N98" s="19">
        <v>34905</v>
      </c>
      <c r="O98" s="56">
        <v>37754</v>
      </c>
      <c r="Q98" s="3" t="s">
        <v>1092</v>
      </c>
      <c r="R98" s="3">
        <v>1000</v>
      </c>
      <c r="S98" s="3">
        <f t="shared" si="2"/>
        <v>0</v>
      </c>
      <c r="U98" s="38" t="s">
        <v>507</v>
      </c>
      <c r="X98" s="32" t="s">
        <v>507</v>
      </c>
      <c r="Y98" s="34" t="s">
        <v>507</v>
      </c>
      <c r="AB98" s="32" t="s">
        <v>507</v>
      </c>
      <c r="AF98" s="32" t="s">
        <v>507</v>
      </c>
      <c r="AJ98" s="32" t="s">
        <v>507</v>
      </c>
      <c r="AN98" s="32" t="s">
        <v>507</v>
      </c>
    </row>
    <row r="99" spans="1:40" ht="12.75">
      <c r="A99" s="3">
        <f t="shared" si="3"/>
        <v>96</v>
      </c>
      <c r="B99" t="s">
        <v>354</v>
      </c>
      <c r="C99" t="s">
        <v>341</v>
      </c>
      <c r="D99" s="2" t="s">
        <v>979</v>
      </c>
      <c r="E99" t="s">
        <v>431</v>
      </c>
      <c r="G99" t="s">
        <v>269</v>
      </c>
      <c r="H99" s="3" t="s">
        <v>117</v>
      </c>
      <c r="I99">
        <v>91234</v>
      </c>
      <c r="J99" t="s">
        <v>903</v>
      </c>
      <c r="K99" t="s">
        <v>727</v>
      </c>
      <c r="L99" s="2"/>
      <c r="M99" s="3" t="s">
        <v>1087</v>
      </c>
      <c r="N99" s="19">
        <v>36049</v>
      </c>
      <c r="O99" s="56">
        <v>37822</v>
      </c>
      <c r="Q99" s="3" t="s">
        <v>1091</v>
      </c>
      <c r="R99" s="3" t="s">
        <v>507</v>
      </c>
      <c r="S99" s="3">
        <f t="shared" si="2"/>
        <v>0</v>
      </c>
      <c r="U99" s="38" t="s">
        <v>507</v>
      </c>
      <c r="X99" s="32" t="s">
        <v>507</v>
      </c>
      <c r="Y99" s="34" t="s">
        <v>507</v>
      </c>
      <c r="AB99" s="32" t="s">
        <v>507</v>
      </c>
      <c r="AF99" s="32" t="s">
        <v>507</v>
      </c>
      <c r="AJ99" s="32" t="s">
        <v>507</v>
      </c>
      <c r="AN99" s="32" t="s">
        <v>507</v>
      </c>
    </row>
    <row r="100" spans="1:40" ht="12.75">
      <c r="A100" s="3">
        <f t="shared" si="3"/>
        <v>97</v>
      </c>
      <c r="B100" t="s">
        <v>155</v>
      </c>
      <c r="C100" t="s">
        <v>187</v>
      </c>
      <c r="D100" s="2" t="s">
        <v>978</v>
      </c>
      <c r="E100" t="s">
        <v>264</v>
      </c>
      <c r="F100" t="s">
        <v>439</v>
      </c>
      <c r="G100" t="s">
        <v>114</v>
      </c>
      <c r="H100" s="3" t="s">
        <v>117</v>
      </c>
      <c r="I100">
        <v>91122</v>
      </c>
      <c r="J100" t="s">
        <v>797</v>
      </c>
      <c r="K100" t="s">
        <v>643</v>
      </c>
      <c r="L100" s="2"/>
      <c r="M100" s="3" t="s">
        <v>1087</v>
      </c>
      <c r="N100" s="19">
        <v>32332</v>
      </c>
      <c r="O100" s="56">
        <v>37806</v>
      </c>
      <c r="Q100" s="3" t="s">
        <v>1091</v>
      </c>
      <c r="R100" s="3">
        <v>500</v>
      </c>
      <c r="S100" s="3">
        <f t="shared" si="2"/>
        <v>100</v>
      </c>
      <c r="U100" s="38">
        <v>50</v>
      </c>
      <c r="V100" s="32">
        <v>3</v>
      </c>
      <c r="W100" s="32">
        <v>10</v>
      </c>
      <c r="X100" s="32">
        <v>949</v>
      </c>
      <c r="Y100" s="34">
        <v>50</v>
      </c>
      <c r="Z100" s="32">
        <v>1</v>
      </c>
      <c r="AA100" s="32">
        <v>10</v>
      </c>
      <c r="AB100" s="32">
        <v>921</v>
      </c>
      <c r="AF100" s="32" t="s">
        <v>507</v>
      </c>
      <c r="AJ100" s="32" t="s">
        <v>507</v>
      </c>
      <c r="AN100" s="32" t="s">
        <v>507</v>
      </c>
    </row>
    <row r="101" spans="1:40" ht="12.75">
      <c r="A101" s="3">
        <f t="shared" si="3"/>
        <v>98</v>
      </c>
      <c r="B101" t="s">
        <v>155</v>
      </c>
      <c r="C101" t="s">
        <v>188</v>
      </c>
      <c r="D101" s="2" t="s">
        <v>973</v>
      </c>
      <c r="E101" t="s">
        <v>470</v>
      </c>
      <c r="G101" t="s">
        <v>269</v>
      </c>
      <c r="H101" s="3" t="s">
        <v>117</v>
      </c>
      <c r="I101">
        <v>91234</v>
      </c>
      <c r="J101" t="s">
        <v>829</v>
      </c>
      <c r="M101" s="3" t="s">
        <v>1087</v>
      </c>
      <c r="N101" s="19">
        <v>34268</v>
      </c>
      <c r="O101" s="56">
        <v>37982</v>
      </c>
      <c r="Q101" s="3" t="s">
        <v>1092</v>
      </c>
      <c r="R101" s="3">
        <v>500</v>
      </c>
      <c r="S101" s="3">
        <f t="shared" si="2"/>
        <v>0</v>
      </c>
      <c r="U101" s="38" t="s">
        <v>507</v>
      </c>
      <c r="X101" s="32" t="s">
        <v>507</v>
      </c>
      <c r="Y101" s="34" t="s">
        <v>507</v>
      </c>
      <c r="AB101" s="32" t="s">
        <v>507</v>
      </c>
      <c r="AF101" s="32" t="s">
        <v>507</v>
      </c>
      <c r="AJ101" s="32" t="s">
        <v>507</v>
      </c>
      <c r="AN101" s="32" t="s">
        <v>507</v>
      </c>
    </row>
    <row r="102" spans="1:40" ht="12.75">
      <c r="A102" s="3">
        <f t="shared" si="3"/>
        <v>99</v>
      </c>
      <c r="B102" t="s">
        <v>214</v>
      </c>
      <c r="C102" t="s">
        <v>244</v>
      </c>
      <c r="D102" s="2" t="s">
        <v>973</v>
      </c>
      <c r="E102" t="s">
        <v>270</v>
      </c>
      <c r="F102" t="s">
        <v>442</v>
      </c>
      <c r="G102" t="s">
        <v>269</v>
      </c>
      <c r="H102" s="3" t="s">
        <v>117</v>
      </c>
      <c r="I102">
        <v>91234</v>
      </c>
      <c r="J102" t="s">
        <v>819</v>
      </c>
      <c r="K102" t="s">
        <v>662</v>
      </c>
      <c r="L102" s="1" t="s">
        <v>518</v>
      </c>
      <c r="M102" s="3" t="s">
        <v>1087</v>
      </c>
      <c r="N102" s="19">
        <v>35018</v>
      </c>
      <c r="O102" s="56">
        <v>37726</v>
      </c>
      <c r="Q102" s="3" t="s">
        <v>1092</v>
      </c>
      <c r="R102" s="3">
        <v>50</v>
      </c>
      <c r="S102" s="3">
        <f t="shared" si="2"/>
        <v>0</v>
      </c>
      <c r="U102" s="38" t="s">
        <v>507</v>
      </c>
      <c r="X102" s="32" t="s">
        <v>507</v>
      </c>
      <c r="Y102" s="34" t="s">
        <v>507</v>
      </c>
      <c r="AB102" s="32" t="s">
        <v>507</v>
      </c>
      <c r="AF102" s="32" t="s">
        <v>507</v>
      </c>
      <c r="AJ102" s="32" t="s">
        <v>507</v>
      </c>
      <c r="AN102" s="32" t="s">
        <v>507</v>
      </c>
    </row>
    <row r="103" spans="1:40" ht="12.75">
      <c r="A103" s="3">
        <f t="shared" si="3"/>
        <v>100</v>
      </c>
      <c r="B103" t="s">
        <v>323</v>
      </c>
      <c r="C103" t="s">
        <v>332</v>
      </c>
      <c r="D103" s="2" t="s">
        <v>979</v>
      </c>
      <c r="E103" t="s">
        <v>413</v>
      </c>
      <c r="F103" t="s">
        <v>426</v>
      </c>
      <c r="G103" t="s">
        <v>370</v>
      </c>
      <c r="H103" s="3" t="s">
        <v>117</v>
      </c>
      <c r="I103">
        <v>91235</v>
      </c>
      <c r="J103" t="s">
        <v>889</v>
      </c>
      <c r="K103" t="s">
        <v>715</v>
      </c>
      <c r="M103" s="3" t="s">
        <v>1087</v>
      </c>
      <c r="N103" s="19">
        <v>35408</v>
      </c>
      <c r="O103" s="56">
        <v>37748</v>
      </c>
      <c r="Q103" s="3" t="s">
        <v>1091</v>
      </c>
      <c r="R103" s="3" t="s">
        <v>507</v>
      </c>
      <c r="S103" s="3">
        <f t="shared" si="2"/>
        <v>0</v>
      </c>
      <c r="U103" s="38" t="s">
        <v>507</v>
      </c>
      <c r="X103" s="32" t="s">
        <v>507</v>
      </c>
      <c r="Y103" s="34" t="s">
        <v>507</v>
      </c>
      <c r="AB103" s="32" t="s">
        <v>507</v>
      </c>
      <c r="AF103" s="32" t="s">
        <v>507</v>
      </c>
      <c r="AJ103" s="32" t="s">
        <v>507</v>
      </c>
      <c r="AN103" s="32" t="s">
        <v>507</v>
      </c>
    </row>
    <row r="104" spans="1:40" ht="12.75">
      <c r="A104" s="3">
        <f t="shared" si="3"/>
        <v>101</v>
      </c>
      <c r="B104" t="s">
        <v>324</v>
      </c>
      <c r="C104" t="s">
        <v>333</v>
      </c>
      <c r="D104" s="2" t="s">
        <v>973</v>
      </c>
      <c r="E104" t="s">
        <v>414</v>
      </c>
      <c r="G104" t="s">
        <v>269</v>
      </c>
      <c r="H104" s="3" t="s">
        <v>117</v>
      </c>
      <c r="I104">
        <v>91234</v>
      </c>
      <c r="J104" t="s">
        <v>890</v>
      </c>
      <c r="M104" s="3" t="s">
        <v>1087</v>
      </c>
      <c r="N104" s="19">
        <v>31246</v>
      </c>
      <c r="O104" s="56">
        <v>37822</v>
      </c>
      <c r="Q104" s="3" t="s">
        <v>1092</v>
      </c>
      <c r="R104" s="3">
        <v>500</v>
      </c>
      <c r="S104" s="3">
        <f t="shared" si="2"/>
        <v>82</v>
      </c>
      <c r="U104" s="38">
        <v>32</v>
      </c>
      <c r="V104" s="32">
        <v>3</v>
      </c>
      <c r="W104" s="32">
        <v>25</v>
      </c>
      <c r="X104" s="32">
        <v>173</v>
      </c>
      <c r="Y104" s="34">
        <v>50</v>
      </c>
      <c r="Z104" s="32">
        <v>1</v>
      </c>
      <c r="AA104" s="32">
        <v>25</v>
      </c>
      <c r="AB104" s="32">
        <v>155</v>
      </c>
      <c r="AF104" s="32" t="s">
        <v>507</v>
      </c>
      <c r="AJ104" s="32" t="s">
        <v>507</v>
      </c>
      <c r="AN104" s="32" t="s">
        <v>507</v>
      </c>
    </row>
    <row r="105" spans="1:40" ht="12.75">
      <c r="A105" s="3">
        <f t="shared" si="3"/>
        <v>102</v>
      </c>
      <c r="B105" t="s">
        <v>290</v>
      </c>
      <c r="C105" t="s">
        <v>347</v>
      </c>
      <c r="D105" s="2" t="s">
        <v>973</v>
      </c>
      <c r="E105" t="s">
        <v>404</v>
      </c>
      <c r="G105" t="s">
        <v>405</v>
      </c>
      <c r="H105" s="3" t="s">
        <v>117</v>
      </c>
      <c r="I105">
        <v>90034</v>
      </c>
      <c r="J105" t="s">
        <v>870</v>
      </c>
      <c r="K105" t="s">
        <v>699</v>
      </c>
      <c r="L105" s="2"/>
      <c r="M105" s="3" t="s">
        <v>1087</v>
      </c>
      <c r="N105" s="19">
        <v>32098</v>
      </c>
      <c r="O105" s="56">
        <v>37886</v>
      </c>
      <c r="Q105" s="3" t="s">
        <v>1092</v>
      </c>
      <c r="R105" s="3">
        <v>100</v>
      </c>
      <c r="S105" s="3">
        <f t="shared" si="2"/>
        <v>0</v>
      </c>
      <c r="U105" s="38" t="s">
        <v>507</v>
      </c>
      <c r="X105" s="32" t="s">
        <v>507</v>
      </c>
      <c r="Y105" s="34" t="s">
        <v>507</v>
      </c>
      <c r="AB105" s="32" t="s">
        <v>507</v>
      </c>
      <c r="AF105" s="32" t="s">
        <v>507</v>
      </c>
      <c r="AJ105" s="32" t="s">
        <v>507</v>
      </c>
      <c r="AN105" s="32" t="s">
        <v>507</v>
      </c>
    </row>
    <row r="106" spans="1:40" ht="12.75">
      <c r="A106" s="3">
        <f t="shared" si="3"/>
        <v>103</v>
      </c>
      <c r="B106" t="s">
        <v>571</v>
      </c>
      <c r="C106" t="s">
        <v>588</v>
      </c>
      <c r="D106" s="2" t="s">
        <v>978</v>
      </c>
      <c r="E106" t="s">
        <v>751</v>
      </c>
      <c r="G106" t="s">
        <v>269</v>
      </c>
      <c r="H106" s="3" t="s">
        <v>117</v>
      </c>
      <c r="I106">
        <v>91234</v>
      </c>
      <c r="J106" t="s">
        <v>766</v>
      </c>
      <c r="K106" t="s">
        <v>635</v>
      </c>
      <c r="L106" s="1" t="s">
        <v>610</v>
      </c>
      <c r="M106" s="3" t="s">
        <v>589</v>
      </c>
      <c r="N106" s="22">
        <v>35797</v>
      </c>
      <c r="O106" s="56">
        <v>37941</v>
      </c>
      <c r="P106" s="4" t="s">
        <v>929</v>
      </c>
      <c r="Q106" s="3" t="s">
        <v>1091</v>
      </c>
      <c r="R106" s="3">
        <v>200</v>
      </c>
      <c r="S106" s="3">
        <f t="shared" si="2"/>
        <v>0</v>
      </c>
      <c r="U106" s="38" t="s">
        <v>507</v>
      </c>
      <c r="X106" s="32" t="s">
        <v>507</v>
      </c>
      <c r="Y106" s="34" t="s">
        <v>507</v>
      </c>
      <c r="AB106" s="32" t="s">
        <v>507</v>
      </c>
      <c r="AF106" s="32" t="s">
        <v>507</v>
      </c>
      <c r="AJ106" s="32" t="s">
        <v>507</v>
      </c>
      <c r="AN106" s="32" t="s">
        <v>507</v>
      </c>
    </row>
    <row r="107" spans="1:40" ht="12.75">
      <c r="A107" s="3">
        <f t="shared" si="3"/>
        <v>104</v>
      </c>
      <c r="B107" t="s">
        <v>355</v>
      </c>
      <c r="C107" t="s">
        <v>249</v>
      </c>
      <c r="D107" s="2" t="s">
        <v>973</v>
      </c>
      <c r="E107" t="s">
        <v>432</v>
      </c>
      <c r="G107" t="s">
        <v>369</v>
      </c>
      <c r="H107" s="3" t="s">
        <v>117</v>
      </c>
      <c r="I107">
        <v>91233</v>
      </c>
      <c r="J107" t="s">
        <v>904</v>
      </c>
      <c r="L107" s="1" t="s">
        <v>547</v>
      </c>
      <c r="M107" s="3" t="s">
        <v>1087</v>
      </c>
      <c r="N107" s="19">
        <v>32791</v>
      </c>
      <c r="O107" s="56">
        <v>37981</v>
      </c>
      <c r="Q107" s="3" t="s">
        <v>1092</v>
      </c>
      <c r="R107" s="3" t="s">
        <v>507</v>
      </c>
      <c r="S107" s="3">
        <f t="shared" si="2"/>
        <v>48</v>
      </c>
      <c r="U107" s="38">
        <v>48</v>
      </c>
      <c r="V107" s="32">
        <v>1</v>
      </c>
      <c r="W107" s="32">
        <v>9</v>
      </c>
      <c r="X107" s="32">
        <v>382</v>
      </c>
      <c r="Y107" s="34" t="s">
        <v>507</v>
      </c>
      <c r="AB107" s="32" t="s">
        <v>507</v>
      </c>
      <c r="AF107" s="32" t="s">
        <v>507</v>
      </c>
      <c r="AJ107" s="32" t="s">
        <v>507</v>
      </c>
      <c r="AN107" s="32" t="s">
        <v>507</v>
      </c>
    </row>
    <row r="108" spans="1:40" ht="12.75">
      <c r="A108" s="3">
        <f t="shared" si="3"/>
        <v>105</v>
      </c>
      <c r="B108" t="s">
        <v>156</v>
      </c>
      <c r="C108" t="s">
        <v>189</v>
      </c>
      <c r="D108" s="2" t="s">
        <v>973</v>
      </c>
      <c r="E108" t="s">
        <v>503</v>
      </c>
      <c r="F108" t="s">
        <v>438</v>
      </c>
      <c r="G108" t="s">
        <v>260</v>
      </c>
      <c r="H108" s="3" t="s">
        <v>117</v>
      </c>
      <c r="I108">
        <v>99221</v>
      </c>
      <c r="J108" t="s">
        <v>794</v>
      </c>
      <c r="K108" t="s">
        <v>641</v>
      </c>
      <c r="L108" s="2"/>
      <c r="M108" s="3" t="s">
        <v>916</v>
      </c>
      <c r="N108" s="19">
        <v>33891</v>
      </c>
      <c r="O108" s="56">
        <v>37659</v>
      </c>
      <c r="P108" s="2" t="s">
        <v>1106</v>
      </c>
      <c r="Q108" s="3" t="s">
        <v>1092</v>
      </c>
      <c r="R108" s="3">
        <v>50</v>
      </c>
      <c r="S108" s="3">
        <f t="shared" si="2"/>
        <v>0</v>
      </c>
      <c r="U108" s="38" t="s">
        <v>507</v>
      </c>
      <c r="X108" s="32" t="s">
        <v>507</v>
      </c>
      <c r="Y108" s="34" t="s">
        <v>507</v>
      </c>
      <c r="AB108" s="32" t="s">
        <v>507</v>
      </c>
      <c r="AF108" s="32" t="s">
        <v>507</v>
      </c>
      <c r="AJ108" s="32" t="s">
        <v>507</v>
      </c>
      <c r="AN108" s="32" t="s">
        <v>507</v>
      </c>
    </row>
    <row r="109" spans="1:40" ht="12.75">
      <c r="A109" s="3">
        <f t="shared" si="3"/>
        <v>106</v>
      </c>
      <c r="B109" t="s">
        <v>157</v>
      </c>
      <c r="C109" t="s">
        <v>183</v>
      </c>
      <c r="D109" s="2" t="s">
        <v>973</v>
      </c>
      <c r="E109" t="s">
        <v>489</v>
      </c>
      <c r="G109" t="s">
        <v>114</v>
      </c>
      <c r="H109" s="3" t="s">
        <v>117</v>
      </c>
      <c r="I109">
        <v>91122</v>
      </c>
      <c r="J109" t="s">
        <v>800</v>
      </c>
      <c r="K109" t="s">
        <v>645</v>
      </c>
      <c r="L109" s="2"/>
      <c r="M109" s="3" t="s">
        <v>1088</v>
      </c>
      <c r="N109" s="19">
        <v>31166</v>
      </c>
      <c r="O109" s="56">
        <v>37862</v>
      </c>
      <c r="Q109" s="3" t="s">
        <v>1092</v>
      </c>
      <c r="R109" s="3">
        <v>100</v>
      </c>
      <c r="S109" s="3">
        <f t="shared" si="2"/>
        <v>0</v>
      </c>
      <c r="U109" s="38" t="s">
        <v>507</v>
      </c>
      <c r="X109" s="32" t="s">
        <v>507</v>
      </c>
      <c r="Y109" s="34" t="s">
        <v>507</v>
      </c>
      <c r="AB109" s="32" t="s">
        <v>507</v>
      </c>
      <c r="AF109" s="32" t="s">
        <v>507</v>
      </c>
      <c r="AJ109" s="32" t="s">
        <v>507</v>
      </c>
      <c r="AN109" s="32" t="s">
        <v>507</v>
      </c>
    </row>
    <row r="110" spans="1:40" ht="12.75">
      <c r="A110" s="3">
        <f t="shared" si="3"/>
        <v>107</v>
      </c>
      <c r="B110" t="s">
        <v>157</v>
      </c>
      <c r="C110" t="s">
        <v>233</v>
      </c>
      <c r="D110" s="2" t="s">
        <v>973</v>
      </c>
      <c r="E110" t="s">
        <v>421</v>
      </c>
      <c r="G110" t="s">
        <v>370</v>
      </c>
      <c r="H110" s="3" t="s">
        <v>117</v>
      </c>
      <c r="I110">
        <v>91235</v>
      </c>
      <c r="J110" t="s">
        <v>897</v>
      </c>
      <c r="K110" t="s">
        <v>721</v>
      </c>
      <c r="L110" s="2"/>
      <c r="M110" s="3" t="s">
        <v>1087</v>
      </c>
      <c r="N110" s="19">
        <v>31085</v>
      </c>
      <c r="O110" s="56">
        <v>37817</v>
      </c>
      <c r="Q110" s="3" t="s">
        <v>1092</v>
      </c>
      <c r="R110" s="3">
        <v>200</v>
      </c>
      <c r="S110" s="3">
        <f t="shared" si="2"/>
        <v>0</v>
      </c>
      <c r="U110" s="38" t="s">
        <v>507</v>
      </c>
      <c r="X110" s="32" t="s">
        <v>507</v>
      </c>
      <c r="Y110" s="34" t="s">
        <v>507</v>
      </c>
      <c r="AB110" s="32" t="s">
        <v>507</v>
      </c>
      <c r="AF110" s="32" t="s">
        <v>507</v>
      </c>
      <c r="AJ110" s="32" t="s">
        <v>507</v>
      </c>
      <c r="AN110" s="32" t="s">
        <v>507</v>
      </c>
    </row>
    <row r="111" spans="1:40" ht="12.75">
      <c r="A111" s="3">
        <f t="shared" si="3"/>
        <v>108</v>
      </c>
      <c r="B111" t="s">
        <v>215</v>
      </c>
      <c r="C111" t="s">
        <v>245</v>
      </c>
      <c r="D111" s="2" t="s">
        <v>978</v>
      </c>
      <c r="E111" t="s">
        <v>498</v>
      </c>
      <c r="G111" t="s">
        <v>260</v>
      </c>
      <c r="H111" s="3" t="s">
        <v>117</v>
      </c>
      <c r="I111">
        <v>99221</v>
      </c>
      <c r="J111" t="s">
        <v>788</v>
      </c>
      <c r="L111" s="2"/>
      <c r="M111" s="3" t="s">
        <v>1087</v>
      </c>
      <c r="N111" s="19">
        <v>29922</v>
      </c>
      <c r="O111" s="56">
        <v>37668</v>
      </c>
      <c r="Q111" s="3" t="s">
        <v>1091</v>
      </c>
      <c r="R111" s="3">
        <v>500</v>
      </c>
      <c r="S111" s="3">
        <f t="shared" si="2"/>
        <v>100</v>
      </c>
      <c r="U111" s="38">
        <v>50</v>
      </c>
      <c r="V111" s="32">
        <v>3</v>
      </c>
      <c r="W111" s="32">
        <v>15</v>
      </c>
      <c r="X111" s="32">
        <v>752</v>
      </c>
      <c r="Y111" s="34">
        <v>50</v>
      </c>
      <c r="Z111" s="32">
        <v>1</v>
      </c>
      <c r="AA111" s="32">
        <v>10</v>
      </c>
      <c r="AB111" s="32">
        <v>734</v>
      </c>
      <c r="AF111" s="32" t="s">
        <v>507</v>
      </c>
      <c r="AJ111" s="32" t="s">
        <v>507</v>
      </c>
      <c r="AN111" s="32" t="s">
        <v>507</v>
      </c>
    </row>
    <row r="112" spans="1:40" ht="12.75">
      <c r="A112" s="3">
        <f t="shared" si="3"/>
        <v>109</v>
      </c>
      <c r="B112" t="s">
        <v>356</v>
      </c>
      <c r="C112" t="s">
        <v>342</v>
      </c>
      <c r="D112" s="2" t="s">
        <v>979</v>
      </c>
      <c r="E112" t="s">
        <v>433</v>
      </c>
      <c r="F112" t="s">
        <v>450</v>
      </c>
      <c r="G112" t="s">
        <v>382</v>
      </c>
      <c r="H112" s="3" t="s">
        <v>117</v>
      </c>
      <c r="I112">
        <v>91238</v>
      </c>
      <c r="J112" t="s">
        <v>905</v>
      </c>
      <c r="K112" t="s">
        <v>728</v>
      </c>
      <c r="L112" s="1" t="s">
        <v>732</v>
      </c>
      <c r="M112" s="3" t="s">
        <v>1087</v>
      </c>
      <c r="N112" s="19">
        <v>31376</v>
      </c>
      <c r="O112" s="56">
        <v>37912</v>
      </c>
      <c r="Q112" s="3" t="s">
        <v>1091</v>
      </c>
      <c r="R112" s="3">
        <v>1000</v>
      </c>
      <c r="S112" s="3">
        <f t="shared" si="2"/>
        <v>0</v>
      </c>
      <c r="U112" s="38" t="s">
        <v>507</v>
      </c>
      <c r="X112" s="32" t="s">
        <v>507</v>
      </c>
      <c r="Y112" s="34" t="s">
        <v>507</v>
      </c>
      <c r="AB112" s="32" t="s">
        <v>507</v>
      </c>
      <c r="AF112" s="32" t="s">
        <v>507</v>
      </c>
      <c r="AJ112" s="32" t="s">
        <v>507</v>
      </c>
      <c r="AN112" s="32" t="s">
        <v>507</v>
      </c>
    </row>
    <row r="113" spans="1:40" ht="12.75">
      <c r="A113" s="3">
        <f t="shared" si="3"/>
        <v>110</v>
      </c>
      <c r="B113" t="s">
        <v>55</v>
      </c>
      <c r="C113" t="s">
        <v>56</v>
      </c>
      <c r="D113" s="2" t="s">
        <v>972</v>
      </c>
      <c r="E113" t="s">
        <v>85</v>
      </c>
      <c r="G113" t="s">
        <v>110</v>
      </c>
      <c r="H113" s="3" t="s">
        <v>117</v>
      </c>
      <c r="I113">
        <v>91157</v>
      </c>
      <c r="J113" t="s">
        <v>779</v>
      </c>
      <c r="K113" t="s">
        <v>944</v>
      </c>
      <c r="L113" s="2"/>
      <c r="M113" s="3" t="s">
        <v>1087</v>
      </c>
      <c r="N113" s="19">
        <v>34755</v>
      </c>
      <c r="O113" s="56">
        <v>37948</v>
      </c>
      <c r="Q113" s="3" t="s">
        <v>1091</v>
      </c>
      <c r="R113" s="3">
        <v>2000</v>
      </c>
      <c r="S113" s="3">
        <f t="shared" si="2"/>
        <v>400</v>
      </c>
      <c r="U113" s="38">
        <v>200</v>
      </c>
      <c r="V113" s="32">
        <v>4</v>
      </c>
      <c r="W113" s="32">
        <v>4</v>
      </c>
      <c r="X113" s="32">
        <v>391</v>
      </c>
      <c r="Y113" s="34">
        <v>200</v>
      </c>
      <c r="Z113" s="32">
        <v>1</v>
      </c>
      <c r="AA113" s="32">
        <v>30</v>
      </c>
      <c r="AB113" s="32">
        <v>371</v>
      </c>
      <c r="AF113" s="32" t="s">
        <v>507</v>
      </c>
      <c r="AJ113" s="32" t="s">
        <v>507</v>
      </c>
      <c r="AN113" s="32" t="s">
        <v>507</v>
      </c>
    </row>
    <row r="114" spans="1:40" ht="12.75">
      <c r="A114" s="3">
        <f t="shared" si="3"/>
        <v>111</v>
      </c>
      <c r="B114" t="s">
        <v>553</v>
      </c>
      <c r="C114" t="s">
        <v>573</v>
      </c>
      <c r="D114" s="2" t="s">
        <v>973</v>
      </c>
      <c r="E114" t="s">
        <v>613</v>
      </c>
      <c r="G114" t="s">
        <v>382</v>
      </c>
      <c r="H114" s="3" t="s">
        <v>117</v>
      </c>
      <c r="I114">
        <v>91238</v>
      </c>
      <c r="J114" t="s">
        <v>912</v>
      </c>
      <c r="K114" t="s">
        <v>617</v>
      </c>
      <c r="L114" s="1" t="s">
        <v>592</v>
      </c>
      <c r="M114" s="3" t="s">
        <v>589</v>
      </c>
      <c r="N114" s="22">
        <v>36043</v>
      </c>
      <c r="O114" s="56">
        <v>37759</v>
      </c>
      <c r="P114" s="2" t="s">
        <v>930</v>
      </c>
      <c r="Q114" s="3" t="s">
        <v>1092</v>
      </c>
      <c r="R114" s="3">
        <v>200</v>
      </c>
      <c r="S114" s="3">
        <f t="shared" si="2"/>
        <v>0</v>
      </c>
      <c r="U114" s="38" t="s">
        <v>507</v>
      </c>
      <c r="X114" s="32" t="s">
        <v>507</v>
      </c>
      <c r="Y114" s="34" t="s">
        <v>507</v>
      </c>
      <c r="AB114" s="32" t="s">
        <v>507</v>
      </c>
      <c r="AF114" s="32" t="s">
        <v>507</v>
      </c>
      <c r="AJ114" s="32" t="s">
        <v>507</v>
      </c>
      <c r="AN114" s="32" t="s">
        <v>507</v>
      </c>
    </row>
    <row r="115" spans="1:40" ht="12.75">
      <c r="A115" s="3">
        <f t="shared" si="3"/>
        <v>112</v>
      </c>
      <c r="B115" t="s">
        <v>216</v>
      </c>
      <c r="C115" t="s">
        <v>235</v>
      </c>
      <c r="D115" s="2" t="s">
        <v>979</v>
      </c>
      <c r="E115" t="s">
        <v>460</v>
      </c>
      <c r="G115" t="s">
        <v>369</v>
      </c>
      <c r="H115" s="3" t="s">
        <v>117</v>
      </c>
      <c r="I115">
        <v>91233</v>
      </c>
      <c r="J115" t="s">
        <v>846</v>
      </c>
      <c r="K115" t="s">
        <v>682</v>
      </c>
      <c r="L115" s="2"/>
      <c r="M115" s="3" t="s">
        <v>1087</v>
      </c>
      <c r="N115" s="19">
        <v>31966</v>
      </c>
      <c r="O115" s="56">
        <v>37663</v>
      </c>
      <c r="Q115" s="3" t="s">
        <v>1091</v>
      </c>
      <c r="R115" s="3">
        <v>100</v>
      </c>
      <c r="S115" s="3">
        <f t="shared" si="2"/>
        <v>0</v>
      </c>
      <c r="U115" s="38" t="s">
        <v>507</v>
      </c>
      <c r="X115" s="32" t="s">
        <v>507</v>
      </c>
      <c r="Y115" s="34" t="s">
        <v>507</v>
      </c>
      <c r="AB115" s="32" t="s">
        <v>507</v>
      </c>
      <c r="AF115" s="32" t="s">
        <v>507</v>
      </c>
      <c r="AJ115" s="32" t="s">
        <v>507</v>
      </c>
      <c r="AN115" s="32" t="s">
        <v>507</v>
      </c>
    </row>
    <row r="116" spans="1:40" ht="12.75">
      <c r="A116" s="3">
        <f t="shared" si="3"/>
        <v>113</v>
      </c>
      <c r="B116" t="s">
        <v>66</v>
      </c>
      <c r="C116" t="s">
        <v>67</v>
      </c>
      <c r="D116" s="2" t="s">
        <v>979</v>
      </c>
      <c r="E116" t="s">
        <v>86</v>
      </c>
      <c r="G116" t="s">
        <v>111</v>
      </c>
      <c r="H116" s="3" t="s">
        <v>117</v>
      </c>
      <c r="I116">
        <v>91150</v>
      </c>
      <c r="J116" t="s">
        <v>780</v>
      </c>
      <c r="K116" t="s">
        <v>945</v>
      </c>
      <c r="L116" s="1" t="s">
        <v>129</v>
      </c>
      <c r="M116" s="3" t="s">
        <v>1087</v>
      </c>
      <c r="N116" s="19">
        <v>32033</v>
      </c>
      <c r="O116" s="56">
        <v>37773</v>
      </c>
      <c r="Q116" s="3" t="s">
        <v>1091</v>
      </c>
      <c r="R116" s="3">
        <v>2000</v>
      </c>
      <c r="S116" s="3">
        <f t="shared" si="2"/>
        <v>0</v>
      </c>
      <c r="U116" s="38" t="s">
        <v>507</v>
      </c>
      <c r="X116" s="32" t="s">
        <v>507</v>
      </c>
      <c r="Y116" s="34" t="s">
        <v>507</v>
      </c>
      <c r="AB116" s="32" t="s">
        <v>507</v>
      </c>
      <c r="AF116" s="32" t="s">
        <v>507</v>
      </c>
      <c r="AJ116" s="32" t="s">
        <v>507</v>
      </c>
      <c r="AN116" s="32" t="s">
        <v>507</v>
      </c>
    </row>
    <row r="117" spans="1:40" ht="12.75">
      <c r="A117" s="3">
        <f t="shared" si="3"/>
        <v>114</v>
      </c>
      <c r="B117" t="s">
        <v>291</v>
      </c>
      <c r="C117" t="s">
        <v>258</v>
      </c>
      <c r="D117" s="2" t="s">
        <v>973</v>
      </c>
      <c r="E117" t="s">
        <v>389</v>
      </c>
      <c r="G117" t="s">
        <v>382</v>
      </c>
      <c r="H117" s="3" t="s">
        <v>117</v>
      </c>
      <c r="I117">
        <v>91238</v>
      </c>
      <c r="J117" t="s">
        <v>871</v>
      </c>
      <c r="L117" s="1" t="s">
        <v>536</v>
      </c>
      <c r="M117" s="3" t="s">
        <v>919</v>
      </c>
      <c r="N117" s="19">
        <v>30875</v>
      </c>
      <c r="O117" s="56">
        <v>37635</v>
      </c>
      <c r="Q117" s="3" t="s">
        <v>1092</v>
      </c>
      <c r="R117" s="3">
        <v>5000</v>
      </c>
      <c r="S117" s="3">
        <f t="shared" si="2"/>
        <v>500</v>
      </c>
      <c r="U117" s="38">
        <v>500</v>
      </c>
      <c r="V117" s="32">
        <v>3</v>
      </c>
      <c r="W117" s="32">
        <v>11</v>
      </c>
      <c r="X117" s="32">
        <v>376</v>
      </c>
      <c r="Y117" s="34" t="s">
        <v>507</v>
      </c>
      <c r="AB117" s="32" t="s">
        <v>507</v>
      </c>
      <c r="AF117" s="32" t="s">
        <v>507</v>
      </c>
      <c r="AJ117" s="32" t="s">
        <v>507</v>
      </c>
      <c r="AN117" s="32" t="s">
        <v>507</v>
      </c>
    </row>
    <row r="118" spans="1:40" ht="12.75">
      <c r="A118" s="3">
        <f t="shared" si="3"/>
        <v>115</v>
      </c>
      <c r="B118" t="s">
        <v>217</v>
      </c>
      <c r="C118" t="s">
        <v>246</v>
      </c>
      <c r="D118" s="2" t="s">
        <v>973</v>
      </c>
      <c r="E118" t="s">
        <v>466</v>
      </c>
      <c r="G118" t="s">
        <v>369</v>
      </c>
      <c r="H118" s="3" t="s">
        <v>117</v>
      </c>
      <c r="I118">
        <v>91233</v>
      </c>
      <c r="J118" t="s">
        <v>838</v>
      </c>
      <c r="L118" s="2"/>
      <c r="M118" s="3" t="s">
        <v>1087</v>
      </c>
      <c r="N118" s="19">
        <v>31264</v>
      </c>
      <c r="O118" s="56">
        <v>37969</v>
      </c>
      <c r="Q118" s="3" t="s">
        <v>1092</v>
      </c>
      <c r="R118" s="3" t="s">
        <v>507</v>
      </c>
      <c r="S118" s="3">
        <f t="shared" si="2"/>
        <v>0</v>
      </c>
      <c r="U118" s="38" t="s">
        <v>507</v>
      </c>
      <c r="X118" s="32" t="s">
        <v>507</v>
      </c>
      <c r="Y118" s="34" t="s">
        <v>507</v>
      </c>
      <c r="AB118" s="32" t="s">
        <v>507</v>
      </c>
      <c r="AF118" s="32" t="s">
        <v>507</v>
      </c>
      <c r="AJ118" s="32" t="s">
        <v>507</v>
      </c>
      <c r="AN118" s="32" t="s">
        <v>507</v>
      </c>
    </row>
    <row r="119" spans="1:40" ht="12.75">
      <c r="A119" s="3">
        <f t="shared" si="3"/>
        <v>116</v>
      </c>
      <c r="B119" t="s">
        <v>58</v>
      </c>
      <c r="C119" t="s">
        <v>57</v>
      </c>
      <c r="D119" s="2" t="s">
        <v>972</v>
      </c>
      <c r="E119" t="s">
        <v>87</v>
      </c>
      <c r="G119" t="s">
        <v>112</v>
      </c>
      <c r="H119" s="3" t="s">
        <v>117</v>
      </c>
      <c r="I119">
        <v>91143</v>
      </c>
      <c r="J119" t="s">
        <v>781</v>
      </c>
      <c r="K119" t="s">
        <v>946</v>
      </c>
      <c r="L119" s="2"/>
      <c r="M119" s="3" t="s">
        <v>916</v>
      </c>
      <c r="N119" s="19">
        <v>31568</v>
      </c>
      <c r="O119" s="56">
        <v>37698</v>
      </c>
      <c r="Q119" s="3" t="s">
        <v>1092</v>
      </c>
      <c r="R119" s="3" t="s">
        <v>507</v>
      </c>
      <c r="S119" s="3">
        <f t="shared" si="2"/>
        <v>0</v>
      </c>
      <c r="U119" s="38" t="s">
        <v>507</v>
      </c>
      <c r="X119" s="32" t="s">
        <v>507</v>
      </c>
      <c r="Y119" s="34" t="s">
        <v>507</v>
      </c>
      <c r="AB119" s="32" t="s">
        <v>507</v>
      </c>
      <c r="AF119" s="32" t="s">
        <v>507</v>
      </c>
      <c r="AJ119" s="32" t="s">
        <v>507</v>
      </c>
      <c r="AN119" s="32" t="s">
        <v>507</v>
      </c>
    </row>
    <row r="120" spans="1:40" ht="12.75">
      <c r="A120" s="3">
        <f t="shared" si="3"/>
        <v>117</v>
      </c>
      <c r="B120" t="s">
        <v>566</v>
      </c>
      <c r="C120" t="s">
        <v>583</v>
      </c>
      <c r="D120" s="2" t="s">
        <v>973</v>
      </c>
      <c r="E120" t="s">
        <v>746</v>
      </c>
      <c r="G120" t="s">
        <v>269</v>
      </c>
      <c r="H120" s="3" t="s">
        <v>117</v>
      </c>
      <c r="I120">
        <v>91234</v>
      </c>
      <c r="J120" t="s">
        <v>761</v>
      </c>
      <c r="K120" t="s">
        <v>630</v>
      </c>
      <c r="L120" s="1" t="s">
        <v>605</v>
      </c>
      <c r="M120" s="3" t="s">
        <v>589</v>
      </c>
      <c r="N120" s="22">
        <v>35834</v>
      </c>
      <c r="O120" s="56">
        <v>37983</v>
      </c>
      <c r="P120" s="4" t="s">
        <v>925</v>
      </c>
      <c r="Q120" s="3" t="s">
        <v>1092</v>
      </c>
      <c r="R120" s="3">
        <v>1000</v>
      </c>
      <c r="S120" s="3">
        <f t="shared" si="2"/>
        <v>200</v>
      </c>
      <c r="U120" s="38">
        <v>100</v>
      </c>
      <c r="V120" s="32">
        <v>3</v>
      </c>
      <c r="W120" s="32">
        <v>27</v>
      </c>
      <c r="X120" s="32">
        <v>39</v>
      </c>
      <c r="Y120" s="34">
        <v>100</v>
      </c>
      <c r="Z120" s="32">
        <v>1</v>
      </c>
      <c r="AA120" s="32">
        <v>18</v>
      </c>
      <c r="AB120" s="32">
        <v>26</v>
      </c>
      <c r="AF120" s="32" t="s">
        <v>507</v>
      </c>
      <c r="AJ120" s="32" t="s">
        <v>507</v>
      </c>
      <c r="AN120" s="32" t="s">
        <v>507</v>
      </c>
    </row>
    <row r="121" spans="1:40" ht="12.75">
      <c r="A121" s="3">
        <f t="shared" si="3"/>
        <v>118</v>
      </c>
      <c r="B121" t="s">
        <v>292</v>
      </c>
      <c r="C121" t="s">
        <v>308</v>
      </c>
      <c r="D121" s="2" t="s">
        <v>973</v>
      </c>
      <c r="E121" t="s">
        <v>388</v>
      </c>
      <c r="G121" t="s">
        <v>382</v>
      </c>
      <c r="H121" s="3" t="s">
        <v>117</v>
      </c>
      <c r="I121">
        <v>91238</v>
      </c>
      <c r="J121" t="s">
        <v>872</v>
      </c>
      <c r="K121" t="s">
        <v>700</v>
      </c>
      <c r="M121" s="3" t="s">
        <v>1088</v>
      </c>
      <c r="N121" s="19">
        <v>34756</v>
      </c>
      <c r="O121" s="56">
        <v>37627</v>
      </c>
      <c r="Q121" s="3" t="s">
        <v>1092</v>
      </c>
      <c r="R121" s="3">
        <v>100</v>
      </c>
      <c r="S121" s="3">
        <f t="shared" si="2"/>
        <v>0</v>
      </c>
      <c r="U121" s="38" t="s">
        <v>507</v>
      </c>
      <c r="X121" s="32" t="s">
        <v>507</v>
      </c>
      <c r="Y121" s="34" t="s">
        <v>507</v>
      </c>
      <c r="AB121" s="32" t="s">
        <v>507</v>
      </c>
      <c r="AF121" s="32" t="s">
        <v>507</v>
      </c>
      <c r="AJ121" s="32" t="s">
        <v>507</v>
      </c>
      <c r="AN121" s="32" t="s">
        <v>507</v>
      </c>
    </row>
    <row r="122" spans="1:40" ht="12.75">
      <c r="A122" s="3">
        <f t="shared" si="3"/>
        <v>119</v>
      </c>
      <c r="B122" t="s">
        <v>218</v>
      </c>
      <c r="C122" t="s">
        <v>247</v>
      </c>
      <c r="D122" s="2" t="s">
        <v>972</v>
      </c>
      <c r="E122" t="s">
        <v>475</v>
      </c>
      <c r="F122" t="s">
        <v>439</v>
      </c>
      <c r="G122" t="s">
        <v>269</v>
      </c>
      <c r="H122" s="3" t="s">
        <v>117</v>
      </c>
      <c r="I122">
        <v>91234</v>
      </c>
      <c r="J122" t="s">
        <v>824</v>
      </c>
      <c r="L122" s="1" t="s">
        <v>520</v>
      </c>
      <c r="M122" s="3" t="s">
        <v>1087</v>
      </c>
      <c r="N122" s="19">
        <v>35659</v>
      </c>
      <c r="O122" s="56">
        <v>37658</v>
      </c>
      <c r="Q122" s="3" t="s">
        <v>1091</v>
      </c>
      <c r="R122" s="3">
        <v>100</v>
      </c>
      <c r="S122" s="3">
        <f t="shared" si="2"/>
        <v>0</v>
      </c>
      <c r="U122" s="38" t="s">
        <v>507</v>
      </c>
      <c r="X122" s="32" t="s">
        <v>507</v>
      </c>
      <c r="Y122" s="34" t="s">
        <v>507</v>
      </c>
      <c r="AB122" s="32" t="s">
        <v>507</v>
      </c>
      <c r="AF122" s="32" t="s">
        <v>507</v>
      </c>
      <c r="AJ122" s="32" t="s">
        <v>507</v>
      </c>
      <c r="AN122" s="32" t="s">
        <v>507</v>
      </c>
    </row>
    <row r="123" spans="1:40" ht="12.75">
      <c r="A123" s="3">
        <f t="shared" si="3"/>
        <v>120</v>
      </c>
      <c r="B123" t="s">
        <v>158</v>
      </c>
      <c r="C123" t="s">
        <v>190</v>
      </c>
      <c r="D123" s="2" t="s">
        <v>973</v>
      </c>
      <c r="E123" t="s">
        <v>474</v>
      </c>
      <c r="G123" t="s">
        <v>269</v>
      </c>
      <c r="H123" s="3" t="s">
        <v>117</v>
      </c>
      <c r="I123">
        <v>91234</v>
      </c>
      <c r="J123" t="s">
        <v>825</v>
      </c>
      <c r="K123" t="s">
        <v>665</v>
      </c>
      <c r="L123" s="1" t="s">
        <v>521</v>
      </c>
      <c r="M123" s="3" t="s">
        <v>1087</v>
      </c>
      <c r="N123" s="19">
        <v>35285</v>
      </c>
      <c r="O123" s="56">
        <v>37805</v>
      </c>
      <c r="Q123" s="3" t="s">
        <v>1092</v>
      </c>
      <c r="R123" s="3">
        <v>500</v>
      </c>
      <c r="S123" s="3">
        <f t="shared" si="2"/>
        <v>100</v>
      </c>
      <c r="U123" s="38">
        <v>50</v>
      </c>
      <c r="V123" s="32">
        <v>4</v>
      </c>
      <c r="W123" s="32">
        <v>26</v>
      </c>
      <c r="X123" s="32">
        <v>289</v>
      </c>
      <c r="Y123" s="34">
        <v>50</v>
      </c>
      <c r="Z123" s="32">
        <v>1</v>
      </c>
      <c r="AA123" s="32">
        <v>10</v>
      </c>
      <c r="AB123" s="32">
        <v>284</v>
      </c>
      <c r="AF123" s="32" t="s">
        <v>507</v>
      </c>
      <c r="AJ123" s="32" t="s">
        <v>507</v>
      </c>
      <c r="AN123" s="32" t="s">
        <v>507</v>
      </c>
    </row>
    <row r="124" spans="1:40" ht="12.75">
      <c r="A124" s="3">
        <f t="shared" si="3"/>
        <v>121</v>
      </c>
      <c r="B124" t="s">
        <v>325</v>
      </c>
      <c r="C124" t="s">
        <v>334</v>
      </c>
      <c r="D124" s="2" t="s">
        <v>973</v>
      </c>
      <c r="E124" t="s">
        <v>415</v>
      </c>
      <c r="G124" t="s">
        <v>369</v>
      </c>
      <c r="H124" s="3" t="s">
        <v>117</v>
      </c>
      <c r="I124">
        <v>91233</v>
      </c>
      <c r="J124" t="s">
        <v>891</v>
      </c>
      <c r="L124" s="1" t="s">
        <v>543</v>
      </c>
      <c r="M124" s="3" t="s">
        <v>1087</v>
      </c>
      <c r="N124" s="19">
        <v>32477</v>
      </c>
      <c r="O124" s="56">
        <v>37719</v>
      </c>
      <c r="Q124" s="3" t="s">
        <v>1092</v>
      </c>
      <c r="R124" s="3">
        <v>1000</v>
      </c>
      <c r="S124" s="3">
        <f t="shared" si="2"/>
        <v>0</v>
      </c>
      <c r="U124" s="38" t="s">
        <v>507</v>
      </c>
      <c r="X124" s="32" t="s">
        <v>507</v>
      </c>
      <c r="Y124" s="34" t="s">
        <v>507</v>
      </c>
      <c r="AB124" s="32" t="s">
        <v>507</v>
      </c>
      <c r="AF124" s="32" t="s">
        <v>507</v>
      </c>
      <c r="AJ124" s="32" t="s">
        <v>507</v>
      </c>
      <c r="AN124" s="32" t="s">
        <v>507</v>
      </c>
    </row>
    <row r="125" spans="1:40" ht="12.75">
      <c r="A125" s="3">
        <f t="shared" si="3"/>
        <v>122</v>
      </c>
      <c r="B125" t="s">
        <v>219</v>
      </c>
      <c r="C125" t="s">
        <v>248</v>
      </c>
      <c r="D125" s="2" t="s">
        <v>979</v>
      </c>
      <c r="E125" t="s">
        <v>262</v>
      </c>
      <c r="G125" t="s">
        <v>260</v>
      </c>
      <c r="H125" s="3" t="s">
        <v>117</v>
      </c>
      <c r="I125">
        <v>99221</v>
      </c>
      <c r="J125" t="s">
        <v>791</v>
      </c>
      <c r="K125" t="s">
        <v>638</v>
      </c>
      <c r="L125" s="2"/>
      <c r="M125" s="3" t="s">
        <v>1087</v>
      </c>
      <c r="N125" s="19">
        <v>29919</v>
      </c>
      <c r="O125" s="56">
        <v>37784</v>
      </c>
      <c r="Q125" s="3" t="s">
        <v>1091</v>
      </c>
      <c r="R125" s="3">
        <v>500</v>
      </c>
      <c r="S125" s="3">
        <f t="shared" si="2"/>
        <v>50</v>
      </c>
      <c r="U125" s="38">
        <v>50</v>
      </c>
      <c r="V125" s="32">
        <v>3</v>
      </c>
      <c r="W125" s="32">
        <v>26</v>
      </c>
      <c r="X125" s="32">
        <v>353</v>
      </c>
      <c r="Y125" s="34" t="s">
        <v>507</v>
      </c>
      <c r="AB125" s="32" t="s">
        <v>507</v>
      </c>
      <c r="AF125" s="32" t="s">
        <v>507</v>
      </c>
      <c r="AJ125" s="32" t="s">
        <v>507</v>
      </c>
      <c r="AN125" s="32" t="s">
        <v>507</v>
      </c>
    </row>
    <row r="126" spans="1:40" ht="12.75">
      <c r="A126" s="3">
        <f t="shared" si="3"/>
        <v>123</v>
      </c>
      <c r="B126" t="s">
        <v>219</v>
      </c>
      <c r="C126" t="s">
        <v>416</v>
      </c>
      <c r="D126" s="2" t="s">
        <v>973</v>
      </c>
      <c r="E126" t="s">
        <v>417</v>
      </c>
      <c r="F126" t="s">
        <v>425</v>
      </c>
      <c r="G126" t="s">
        <v>382</v>
      </c>
      <c r="H126" s="3" t="s">
        <v>117</v>
      </c>
      <c r="I126">
        <v>91238</v>
      </c>
      <c r="J126" t="s">
        <v>892</v>
      </c>
      <c r="K126" t="s">
        <v>716</v>
      </c>
      <c r="M126" s="3" t="s">
        <v>1087</v>
      </c>
      <c r="N126" s="19">
        <v>32505</v>
      </c>
      <c r="O126" s="56">
        <v>37746</v>
      </c>
      <c r="Q126" s="3" t="s">
        <v>1092</v>
      </c>
      <c r="R126" s="3">
        <v>100</v>
      </c>
      <c r="S126" s="3">
        <f t="shared" si="2"/>
        <v>0</v>
      </c>
      <c r="U126" s="38" t="s">
        <v>507</v>
      </c>
      <c r="X126" s="32" t="s">
        <v>507</v>
      </c>
      <c r="Y126" s="34" t="s">
        <v>507</v>
      </c>
      <c r="AB126" s="32" t="s">
        <v>507</v>
      </c>
      <c r="AF126" s="32" t="s">
        <v>507</v>
      </c>
      <c r="AJ126" s="32" t="s">
        <v>507</v>
      </c>
      <c r="AN126" s="32" t="s">
        <v>507</v>
      </c>
    </row>
    <row r="127" spans="1:40" ht="12.75">
      <c r="A127" s="3">
        <f t="shared" si="3"/>
        <v>124</v>
      </c>
      <c r="B127" t="s">
        <v>359</v>
      </c>
      <c r="C127" t="s">
        <v>345</v>
      </c>
      <c r="D127" s="2" t="s">
        <v>979</v>
      </c>
      <c r="E127" t="s">
        <v>437</v>
      </c>
      <c r="G127" t="s">
        <v>382</v>
      </c>
      <c r="H127" s="3" t="s">
        <v>117</v>
      </c>
      <c r="I127">
        <v>91238</v>
      </c>
      <c r="J127" t="s">
        <v>909</v>
      </c>
      <c r="M127" s="3" t="s">
        <v>1087</v>
      </c>
      <c r="N127" s="19">
        <v>36790</v>
      </c>
      <c r="O127" s="56">
        <v>37811</v>
      </c>
      <c r="Q127" s="3" t="s">
        <v>1091</v>
      </c>
      <c r="R127" s="3">
        <v>1800</v>
      </c>
      <c r="S127" s="3">
        <f t="shared" si="2"/>
        <v>600</v>
      </c>
      <c r="U127" s="38">
        <v>150</v>
      </c>
      <c r="V127" s="32">
        <v>4</v>
      </c>
      <c r="W127" s="32">
        <v>25</v>
      </c>
      <c r="X127" s="32">
        <v>142</v>
      </c>
      <c r="Y127" s="34">
        <v>150</v>
      </c>
      <c r="Z127" s="32">
        <v>4</v>
      </c>
      <c r="AA127" s="32">
        <v>3</v>
      </c>
      <c r="AB127" s="32">
        <v>136</v>
      </c>
      <c r="AC127" s="34">
        <v>150</v>
      </c>
      <c r="AD127" s="32">
        <v>3</v>
      </c>
      <c r="AE127" s="32">
        <v>14</v>
      </c>
      <c r="AF127" s="32">
        <v>122</v>
      </c>
      <c r="AG127" s="34">
        <v>150</v>
      </c>
      <c r="AH127" s="33">
        <v>1</v>
      </c>
      <c r="AI127" s="33">
        <v>29</v>
      </c>
      <c r="AJ127" s="32">
        <v>113</v>
      </c>
      <c r="AN127" s="32" t="s">
        <v>507</v>
      </c>
    </row>
    <row r="128" spans="1:40" ht="12.75">
      <c r="A128" s="3">
        <f t="shared" si="3"/>
        <v>125</v>
      </c>
      <c r="B128" t="s">
        <v>159</v>
      </c>
      <c r="C128" t="s">
        <v>191</v>
      </c>
      <c r="D128" s="2" t="s">
        <v>972</v>
      </c>
      <c r="E128" t="s">
        <v>272</v>
      </c>
      <c r="G128" t="s">
        <v>269</v>
      </c>
      <c r="H128" s="3" t="s">
        <v>117</v>
      </c>
      <c r="I128">
        <v>91234</v>
      </c>
      <c r="J128" t="s">
        <v>831</v>
      </c>
      <c r="K128" t="s">
        <v>670</v>
      </c>
      <c r="M128" s="3" t="s">
        <v>1087</v>
      </c>
      <c r="N128" s="19">
        <v>30655</v>
      </c>
      <c r="O128" s="56">
        <v>37755</v>
      </c>
      <c r="Q128" s="3" t="s">
        <v>1091</v>
      </c>
      <c r="R128" s="3">
        <v>500</v>
      </c>
      <c r="S128" s="3">
        <f t="shared" si="2"/>
        <v>500</v>
      </c>
      <c r="U128" s="38">
        <v>500</v>
      </c>
      <c r="V128" s="32">
        <v>3</v>
      </c>
      <c r="W128" s="32">
        <v>2</v>
      </c>
      <c r="X128" s="32">
        <v>672</v>
      </c>
      <c r="Y128" s="34" t="s">
        <v>507</v>
      </c>
      <c r="AB128" s="32" t="s">
        <v>507</v>
      </c>
      <c r="AF128" s="32" t="s">
        <v>507</v>
      </c>
      <c r="AJ128" s="32" t="s">
        <v>507</v>
      </c>
      <c r="AN128" s="32" t="s">
        <v>507</v>
      </c>
    </row>
    <row r="129" spans="1:40" ht="12.75">
      <c r="A129" s="3">
        <f t="shared" si="3"/>
        <v>126</v>
      </c>
      <c r="B129" t="s">
        <v>160</v>
      </c>
      <c r="C129" t="s">
        <v>192</v>
      </c>
      <c r="D129" s="2" t="s">
        <v>979</v>
      </c>
      <c r="E129" t="s">
        <v>497</v>
      </c>
      <c r="G129" t="s">
        <v>260</v>
      </c>
      <c r="H129" s="3" t="s">
        <v>117</v>
      </c>
      <c r="I129">
        <v>99221</v>
      </c>
      <c r="J129" t="s">
        <v>787</v>
      </c>
      <c r="K129" t="s">
        <v>614</v>
      </c>
      <c r="M129" s="3" t="s">
        <v>919</v>
      </c>
      <c r="N129" s="19">
        <v>32663</v>
      </c>
      <c r="O129" s="56">
        <v>37922</v>
      </c>
      <c r="Q129" s="3" t="s">
        <v>1091</v>
      </c>
      <c r="R129" s="3" t="s">
        <v>507</v>
      </c>
      <c r="S129" s="3">
        <f t="shared" si="2"/>
        <v>0</v>
      </c>
      <c r="U129" s="38" t="s">
        <v>507</v>
      </c>
      <c r="X129" s="32" t="s">
        <v>507</v>
      </c>
      <c r="Y129" s="34" t="s">
        <v>507</v>
      </c>
      <c r="AB129" s="32" t="s">
        <v>507</v>
      </c>
      <c r="AF129" s="32" t="s">
        <v>507</v>
      </c>
      <c r="AJ129" s="32" t="s">
        <v>507</v>
      </c>
      <c r="AN129" s="32" t="s">
        <v>507</v>
      </c>
    </row>
    <row r="130" spans="1:40" ht="12.75">
      <c r="A130" s="3">
        <f t="shared" si="3"/>
        <v>127</v>
      </c>
      <c r="B130" t="s">
        <v>556</v>
      </c>
      <c r="C130" t="s">
        <v>307</v>
      </c>
      <c r="D130" s="2" t="s">
        <v>979</v>
      </c>
      <c r="E130" t="s">
        <v>735</v>
      </c>
      <c r="F130" t="s">
        <v>439</v>
      </c>
      <c r="G130" t="s">
        <v>403</v>
      </c>
      <c r="H130" s="3" t="s">
        <v>117</v>
      </c>
      <c r="I130">
        <v>91232</v>
      </c>
      <c r="J130" t="s">
        <v>915</v>
      </c>
      <c r="K130" t="s">
        <v>620</v>
      </c>
      <c r="L130" s="1" t="s">
        <v>595</v>
      </c>
      <c r="M130" s="3" t="s">
        <v>589</v>
      </c>
      <c r="N130" s="22">
        <v>35939</v>
      </c>
      <c r="O130" s="56">
        <v>37936</v>
      </c>
      <c r="P130" s="2" t="s">
        <v>931</v>
      </c>
      <c r="Q130" s="3" t="s">
        <v>1091</v>
      </c>
      <c r="R130" s="3">
        <v>1000</v>
      </c>
      <c r="S130" s="3">
        <f t="shared" si="2"/>
        <v>100</v>
      </c>
      <c r="U130" s="38">
        <v>100</v>
      </c>
      <c r="V130" s="32">
        <v>4</v>
      </c>
      <c r="W130" s="32">
        <v>11</v>
      </c>
      <c r="X130" s="32">
        <v>129</v>
      </c>
      <c r="AB130" s="32" t="s">
        <v>507</v>
      </c>
      <c r="AF130" s="32" t="s">
        <v>507</v>
      </c>
      <c r="AJ130" s="32" t="s">
        <v>507</v>
      </c>
      <c r="AN130" s="32" t="s">
        <v>507</v>
      </c>
    </row>
    <row r="131" spans="1:40" ht="12.75">
      <c r="A131" s="3">
        <f t="shared" si="3"/>
        <v>128</v>
      </c>
      <c r="B131" t="s">
        <v>161</v>
      </c>
      <c r="C131" t="s">
        <v>193</v>
      </c>
      <c r="D131" s="2" t="s">
        <v>973</v>
      </c>
      <c r="E131" t="s">
        <v>361</v>
      </c>
      <c r="F131" t="s">
        <v>445</v>
      </c>
      <c r="G131" t="s">
        <v>369</v>
      </c>
      <c r="H131" s="3" t="s">
        <v>117</v>
      </c>
      <c r="I131">
        <v>91233</v>
      </c>
      <c r="J131" t="s">
        <v>837</v>
      </c>
      <c r="K131" t="s">
        <v>674</v>
      </c>
      <c r="L131" s="2"/>
      <c r="M131" s="3" t="s">
        <v>1087</v>
      </c>
      <c r="N131" s="19">
        <v>31721</v>
      </c>
      <c r="O131" s="56">
        <v>37857</v>
      </c>
      <c r="Q131" s="3" t="s">
        <v>1092</v>
      </c>
      <c r="R131" s="3">
        <v>100</v>
      </c>
      <c r="S131" s="3">
        <f aca="true" t="shared" si="4" ref="S131:S171">SUM(U131,Y131,AC131,AG131,AK131,AO131,AS131,AW131,BA131,BE131,BI131,BM131,BQ131,BU131,BY131,CC131,CG131,CK131,CO131,CS131,CW131,DA131,DE131,DI131,DM131)</f>
        <v>0</v>
      </c>
      <c r="U131" s="38" t="s">
        <v>507</v>
      </c>
      <c r="X131" s="32" t="s">
        <v>507</v>
      </c>
      <c r="Y131" s="34" t="s">
        <v>507</v>
      </c>
      <c r="AB131" s="32" t="s">
        <v>507</v>
      </c>
      <c r="AF131" s="32" t="s">
        <v>507</v>
      </c>
      <c r="AJ131" s="32" t="s">
        <v>507</v>
      </c>
      <c r="AN131" s="32" t="s">
        <v>507</v>
      </c>
    </row>
    <row r="132" spans="1:40" ht="12.75">
      <c r="A132" s="3">
        <f t="shared" si="3"/>
        <v>129</v>
      </c>
      <c r="B132" t="s">
        <v>922</v>
      </c>
      <c r="C132" t="s">
        <v>343</v>
      </c>
      <c r="D132" s="2" t="s">
        <v>978</v>
      </c>
      <c r="E132" t="s">
        <v>434</v>
      </c>
      <c r="F132" t="s">
        <v>451</v>
      </c>
      <c r="G132" t="s">
        <v>370</v>
      </c>
      <c r="H132" s="3" t="s">
        <v>117</v>
      </c>
      <c r="I132">
        <v>91235</v>
      </c>
      <c r="J132" t="s">
        <v>906</v>
      </c>
      <c r="K132" t="s">
        <v>729</v>
      </c>
      <c r="L132" s="2"/>
      <c r="M132" s="3" t="s">
        <v>1087</v>
      </c>
      <c r="N132" s="19">
        <v>31991</v>
      </c>
      <c r="O132" s="56">
        <v>37844</v>
      </c>
      <c r="Q132" s="3" t="s">
        <v>1091</v>
      </c>
      <c r="R132" s="3">
        <v>500</v>
      </c>
      <c r="S132" s="3">
        <f t="shared" si="4"/>
        <v>100</v>
      </c>
      <c r="U132" s="38">
        <v>50</v>
      </c>
      <c r="V132" s="32">
        <v>4</v>
      </c>
      <c r="W132" s="32">
        <v>4</v>
      </c>
      <c r="X132" s="32">
        <v>69</v>
      </c>
      <c r="Y132" s="34">
        <v>50</v>
      </c>
      <c r="Z132" s="32">
        <v>1</v>
      </c>
      <c r="AA132" s="32">
        <v>30</v>
      </c>
      <c r="AB132" s="32">
        <v>60</v>
      </c>
      <c r="AF132" s="32" t="s">
        <v>507</v>
      </c>
      <c r="AJ132" s="32" t="s">
        <v>507</v>
      </c>
      <c r="AN132" s="32" t="s">
        <v>507</v>
      </c>
    </row>
    <row r="133" spans="1:40" ht="12.75">
      <c r="A133" s="3">
        <f t="shared" si="3"/>
        <v>130</v>
      </c>
      <c r="B133" t="s">
        <v>552</v>
      </c>
      <c r="C133" t="s">
        <v>56</v>
      </c>
      <c r="D133" s="2" t="s">
        <v>979</v>
      </c>
      <c r="E133" t="s">
        <v>612</v>
      </c>
      <c r="G133" t="s">
        <v>370</v>
      </c>
      <c r="H133" s="3" t="s">
        <v>117</v>
      </c>
      <c r="I133">
        <v>91235</v>
      </c>
      <c r="J133" t="s">
        <v>911</v>
      </c>
      <c r="K133" t="s">
        <v>616</v>
      </c>
      <c r="L133" s="1" t="s">
        <v>591</v>
      </c>
      <c r="M133" s="3" t="s">
        <v>589</v>
      </c>
      <c r="N133" s="22">
        <v>36086</v>
      </c>
      <c r="O133" s="56">
        <v>37650</v>
      </c>
      <c r="P133" s="4" t="s">
        <v>926</v>
      </c>
      <c r="Q133" s="3" t="s">
        <v>1091</v>
      </c>
      <c r="R133" s="3">
        <v>5000</v>
      </c>
      <c r="S133" s="3">
        <f t="shared" si="4"/>
        <v>1000</v>
      </c>
      <c r="U133" s="38">
        <v>500</v>
      </c>
      <c r="V133" s="32">
        <v>4</v>
      </c>
      <c r="W133" s="32">
        <v>28</v>
      </c>
      <c r="X133" s="32">
        <v>521</v>
      </c>
      <c r="Y133" s="38">
        <v>500</v>
      </c>
      <c r="Z133" s="32">
        <v>3</v>
      </c>
      <c r="AA133" s="32">
        <v>2</v>
      </c>
      <c r="AB133" s="32">
        <v>521</v>
      </c>
      <c r="AF133" s="32" t="s">
        <v>507</v>
      </c>
      <c r="AJ133" s="32" t="s">
        <v>507</v>
      </c>
      <c r="AN133" s="32" t="s">
        <v>507</v>
      </c>
    </row>
    <row r="134" spans="1:40" ht="12.75">
      <c r="A134" s="3">
        <f aca="true" t="shared" si="5" ref="A134:A171">A133+1</f>
        <v>131</v>
      </c>
      <c r="B134" t="s">
        <v>357</v>
      </c>
      <c r="C134" t="s">
        <v>344</v>
      </c>
      <c r="D134" s="2" t="s">
        <v>979</v>
      </c>
      <c r="E134" t="s">
        <v>435</v>
      </c>
      <c r="G134" t="s">
        <v>403</v>
      </c>
      <c r="H134" s="3" t="s">
        <v>117</v>
      </c>
      <c r="I134">
        <v>91232</v>
      </c>
      <c r="J134" t="s">
        <v>907</v>
      </c>
      <c r="K134" t="s">
        <v>730</v>
      </c>
      <c r="L134" s="1" t="s">
        <v>548</v>
      </c>
      <c r="M134" s="3" t="s">
        <v>1087</v>
      </c>
      <c r="N134" s="19">
        <v>32969</v>
      </c>
      <c r="O134" s="56">
        <v>37972</v>
      </c>
      <c r="Q134" s="3" t="s">
        <v>1091</v>
      </c>
      <c r="R134" s="3">
        <v>200</v>
      </c>
      <c r="S134" s="3">
        <f t="shared" si="4"/>
        <v>0</v>
      </c>
      <c r="U134" s="38" t="s">
        <v>507</v>
      </c>
      <c r="X134" s="32" t="s">
        <v>507</v>
      </c>
      <c r="Y134" s="34" t="s">
        <v>507</v>
      </c>
      <c r="AB134" s="32" t="s">
        <v>507</v>
      </c>
      <c r="AF134" s="32" t="s">
        <v>507</v>
      </c>
      <c r="AJ134" s="32" t="s">
        <v>507</v>
      </c>
      <c r="AN134" s="32" t="s">
        <v>507</v>
      </c>
    </row>
    <row r="135" spans="1:40" ht="12.75">
      <c r="A135" s="3">
        <f t="shared" si="5"/>
        <v>132</v>
      </c>
      <c r="B135" t="s">
        <v>569</v>
      </c>
      <c r="C135" t="s">
        <v>586</v>
      </c>
      <c r="D135" s="2" t="s">
        <v>979</v>
      </c>
      <c r="E135" t="s">
        <v>749</v>
      </c>
      <c r="G135" t="s">
        <v>114</v>
      </c>
      <c r="H135" s="3" t="s">
        <v>117</v>
      </c>
      <c r="I135">
        <v>91122</v>
      </c>
      <c r="J135" t="s">
        <v>764</v>
      </c>
      <c r="K135" t="s">
        <v>633</v>
      </c>
      <c r="L135" s="1" t="s">
        <v>608</v>
      </c>
      <c r="M135" s="3" t="s">
        <v>589</v>
      </c>
      <c r="N135" s="22">
        <v>35805</v>
      </c>
      <c r="O135" s="56">
        <v>37650</v>
      </c>
      <c r="P135" s="4" t="s">
        <v>924</v>
      </c>
      <c r="Q135" s="3" t="s">
        <v>1091</v>
      </c>
      <c r="R135" s="3">
        <v>100</v>
      </c>
      <c r="S135" s="3">
        <f t="shared" si="4"/>
        <v>0</v>
      </c>
      <c r="U135" s="38" t="s">
        <v>507</v>
      </c>
      <c r="X135" s="32" t="s">
        <v>507</v>
      </c>
      <c r="Y135" s="34" t="s">
        <v>507</v>
      </c>
      <c r="AB135" s="32" t="s">
        <v>507</v>
      </c>
      <c r="AF135" s="32" t="s">
        <v>507</v>
      </c>
      <c r="AJ135" s="32" t="s">
        <v>507</v>
      </c>
      <c r="AN135" s="32" t="s">
        <v>507</v>
      </c>
    </row>
    <row r="136" spans="1:40" ht="12.75">
      <c r="A136" s="3">
        <f t="shared" si="5"/>
        <v>133</v>
      </c>
      <c r="B136" t="s">
        <v>162</v>
      </c>
      <c r="C136" t="s">
        <v>194</v>
      </c>
      <c r="D136" s="2" t="s">
        <v>979</v>
      </c>
      <c r="E136" t="s">
        <v>464</v>
      </c>
      <c r="G136" t="s">
        <v>369</v>
      </c>
      <c r="H136" s="3" t="s">
        <v>117</v>
      </c>
      <c r="I136">
        <v>91233</v>
      </c>
      <c r="J136" t="s">
        <v>844</v>
      </c>
      <c r="K136" t="s">
        <v>680</v>
      </c>
      <c r="L136" s="1" t="s">
        <v>525</v>
      </c>
      <c r="M136" s="3" t="s">
        <v>1087</v>
      </c>
      <c r="N136" s="19">
        <v>35139</v>
      </c>
      <c r="O136" s="56">
        <v>37688</v>
      </c>
      <c r="Q136" s="3" t="s">
        <v>1091</v>
      </c>
      <c r="R136" s="3">
        <v>500</v>
      </c>
      <c r="S136" s="3">
        <f t="shared" si="4"/>
        <v>100</v>
      </c>
      <c r="U136" s="38">
        <v>50</v>
      </c>
      <c r="V136" s="32">
        <v>2</v>
      </c>
      <c r="W136" s="32">
        <v>27</v>
      </c>
      <c r="X136" s="32">
        <v>623</v>
      </c>
      <c r="Y136" s="34">
        <v>50</v>
      </c>
      <c r="Z136" s="32">
        <v>1</v>
      </c>
      <c r="AA136" s="32">
        <v>4</v>
      </c>
      <c r="AB136" s="32">
        <v>594</v>
      </c>
      <c r="AF136" s="32" t="s">
        <v>507</v>
      </c>
      <c r="AJ136" s="32" t="s">
        <v>507</v>
      </c>
      <c r="AN136" s="32" t="s">
        <v>507</v>
      </c>
    </row>
    <row r="137" spans="1:40" ht="12.75">
      <c r="A137" s="3">
        <f t="shared" si="5"/>
        <v>134</v>
      </c>
      <c r="B137" t="s">
        <v>163</v>
      </c>
      <c r="C137" t="s">
        <v>195</v>
      </c>
      <c r="D137" s="2" t="s">
        <v>973</v>
      </c>
      <c r="E137" t="s">
        <v>499</v>
      </c>
      <c r="G137" t="s">
        <v>260</v>
      </c>
      <c r="H137" s="3" t="s">
        <v>117</v>
      </c>
      <c r="I137">
        <v>99221</v>
      </c>
      <c r="J137" t="s">
        <v>789</v>
      </c>
      <c r="K137" t="s">
        <v>636</v>
      </c>
      <c r="L137" s="1" t="s">
        <v>508</v>
      </c>
      <c r="M137" s="3" t="s">
        <v>1087</v>
      </c>
      <c r="N137" s="19">
        <v>35490</v>
      </c>
      <c r="O137" s="56">
        <v>37967</v>
      </c>
      <c r="Q137" s="3" t="s">
        <v>1092</v>
      </c>
      <c r="R137" s="3">
        <v>500</v>
      </c>
      <c r="S137" s="3">
        <f t="shared" si="4"/>
        <v>0</v>
      </c>
      <c r="U137" s="38" t="s">
        <v>507</v>
      </c>
      <c r="X137" s="32" t="s">
        <v>507</v>
      </c>
      <c r="Y137" s="34" t="s">
        <v>507</v>
      </c>
      <c r="AB137" s="32" t="s">
        <v>507</v>
      </c>
      <c r="AF137" s="32" t="s">
        <v>507</v>
      </c>
      <c r="AJ137" s="32" t="s">
        <v>507</v>
      </c>
      <c r="AN137" s="32" t="s">
        <v>507</v>
      </c>
    </row>
    <row r="138" spans="1:40" ht="12.75">
      <c r="A138" s="3">
        <f t="shared" si="5"/>
        <v>135</v>
      </c>
      <c r="B138" t="s">
        <v>220</v>
      </c>
      <c r="C138" t="s">
        <v>189</v>
      </c>
      <c r="D138" s="2" t="s">
        <v>973</v>
      </c>
      <c r="E138" t="s">
        <v>504</v>
      </c>
      <c r="G138" t="s">
        <v>260</v>
      </c>
      <c r="H138" s="3" t="s">
        <v>117</v>
      </c>
      <c r="I138">
        <v>99221</v>
      </c>
      <c r="J138" t="s">
        <v>795</v>
      </c>
      <c r="L138" s="2"/>
      <c r="M138" s="3" t="s">
        <v>1087</v>
      </c>
      <c r="N138" s="19">
        <v>33554</v>
      </c>
      <c r="O138" s="56">
        <v>37825</v>
      </c>
      <c r="Q138" s="3" t="s">
        <v>1092</v>
      </c>
      <c r="R138" s="3">
        <v>100</v>
      </c>
      <c r="S138" s="3">
        <f t="shared" si="4"/>
        <v>0</v>
      </c>
      <c r="U138" s="38" t="s">
        <v>507</v>
      </c>
      <c r="X138" s="32" t="s">
        <v>507</v>
      </c>
      <c r="Y138" s="34" t="s">
        <v>507</v>
      </c>
      <c r="AB138" s="32" t="s">
        <v>507</v>
      </c>
      <c r="AF138" s="32" t="s">
        <v>507</v>
      </c>
      <c r="AJ138" s="32" t="s">
        <v>507</v>
      </c>
      <c r="AN138" s="32" t="s">
        <v>507</v>
      </c>
    </row>
    <row r="139" spans="1:40" ht="12.75">
      <c r="A139" s="3">
        <f t="shared" si="5"/>
        <v>136</v>
      </c>
      <c r="B139" t="s">
        <v>567</v>
      </c>
      <c r="C139" t="s">
        <v>584</v>
      </c>
      <c r="D139" s="2" t="s">
        <v>973</v>
      </c>
      <c r="E139" t="s">
        <v>747</v>
      </c>
      <c r="G139" t="s">
        <v>369</v>
      </c>
      <c r="H139" s="3" t="s">
        <v>117</v>
      </c>
      <c r="I139">
        <v>91233</v>
      </c>
      <c r="J139" t="s">
        <v>762</v>
      </c>
      <c r="K139" t="s">
        <v>631</v>
      </c>
      <c r="L139" s="1" t="s">
        <v>606</v>
      </c>
      <c r="M139" s="3" t="s">
        <v>589</v>
      </c>
      <c r="N139" s="22">
        <v>35832</v>
      </c>
      <c r="O139" s="56">
        <v>37725</v>
      </c>
      <c r="P139" s="4" t="s">
        <v>924</v>
      </c>
      <c r="Q139" s="3" t="s">
        <v>1092</v>
      </c>
      <c r="R139" s="3">
        <v>5000</v>
      </c>
      <c r="S139" s="3">
        <f t="shared" si="4"/>
        <v>1000</v>
      </c>
      <c r="U139" s="38">
        <v>500</v>
      </c>
      <c r="V139" s="32">
        <v>3</v>
      </c>
      <c r="W139" s="32">
        <v>28</v>
      </c>
      <c r="X139" s="32">
        <v>339</v>
      </c>
      <c r="Y139" s="34">
        <v>500</v>
      </c>
      <c r="Z139" s="32">
        <v>2</v>
      </c>
      <c r="AA139" s="32">
        <v>1</v>
      </c>
      <c r="AB139" s="32">
        <v>324</v>
      </c>
      <c r="AF139" s="32" t="s">
        <v>507</v>
      </c>
      <c r="AJ139" s="32" t="s">
        <v>507</v>
      </c>
      <c r="AN139" s="32" t="s">
        <v>507</v>
      </c>
    </row>
    <row r="140" spans="1:40" ht="12.75">
      <c r="A140" s="3">
        <f t="shared" si="5"/>
        <v>137</v>
      </c>
      <c r="B140" t="s">
        <v>555</v>
      </c>
      <c r="C140" t="s">
        <v>575</v>
      </c>
      <c r="D140" s="2" t="s">
        <v>979</v>
      </c>
      <c r="E140" t="s">
        <v>734</v>
      </c>
      <c r="G140" t="s">
        <v>370</v>
      </c>
      <c r="H140" s="3" t="s">
        <v>117</v>
      </c>
      <c r="I140">
        <v>91235</v>
      </c>
      <c r="J140" t="s">
        <v>914</v>
      </c>
      <c r="K140" t="s">
        <v>619</v>
      </c>
      <c r="L140" s="1" t="s">
        <v>594</v>
      </c>
      <c r="M140" s="3" t="s">
        <v>589</v>
      </c>
      <c r="N140" s="22">
        <v>35967</v>
      </c>
      <c r="O140" s="56">
        <v>37911</v>
      </c>
      <c r="P140" s="4" t="s">
        <v>932</v>
      </c>
      <c r="Q140" s="3" t="s">
        <v>1091</v>
      </c>
      <c r="R140" s="3">
        <v>200</v>
      </c>
      <c r="S140" s="3">
        <f t="shared" si="4"/>
        <v>0</v>
      </c>
      <c r="U140" s="38" t="s">
        <v>507</v>
      </c>
      <c r="X140" s="32" t="s">
        <v>507</v>
      </c>
      <c r="Y140" s="34" t="s">
        <v>507</v>
      </c>
      <c r="AB140" s="32" t="s">
        <v>507</v>
      </c>
      <c r="AF140" s="32" t="s">
        <v>507</v>
      </c>
      <c r="AJ140" s="32" t="s">
        <v>507</v>
      </c>
      <c r="AN140" s="32" t="s">
        <v>507</v>
      </c>
    </row>
    <row r="141" spans="1:40" ht="12.75">
      <c r="A141" s="3">
        <f t="shared" si="5"/>
        <v>138</v>
      </c>
      <c r="B141" t="s">
        <v>358</v>
      </c>
      <c r="C141" t="s">
        <v>975</v>
      </c>
      <c r="D141" s="2" t="s">
        <v>973</v>
      </c>
      <c r="E141" t="s">
        <v>436</v>
      </c>
      <c r="G141" t="s">
        <v>403</v>
      </c>
      <c r="H141" s="3" t="s">
        <v>117</v>
      </c>
      <c r="I141">
        <v>91232</v>
      </c>
      <c r="J141" t="s">
        <v>908</v>
      </c>
      <c r="K141" t="s">
        <v>731</v>
      </c>
      <c r="L141" s="1" t="s">
        <v>549</v>
      </c>
      <c r="M141" s="3" t="s">
        <v>1086</v>
      </c>
      <c r="N141" s="19">
        <v>29324</v>
      </c>
      <c r="O141" s="56">
        <v>37777</v>
      </c>
      <c r="P141" s="5"/>
      <c r="Q141" s="3" t="s">
        <v>1092</v>
      </c>
      <c r="R141" s="3">
        <v>200</v>
      </c>
      <c r="S141" s="3">
        <f t="shared" si="4"/>
        <v>0</v>
      </c>
      <c r="U141" s="38" t="s">
        <v>507</v>
      </c>
      <c r="X141" s="32" t="s">
        <v>507</v>
      </c>
      <c r="Y141" s="34" t="s">
        <v>507</v>
      </c>
      <c r="AB141" s="32" t="s">
        <v>507</v>
      </c>
      <c r="AF141" s="32" t="s">
        <v>507</v>
      </c>
      <c r="AJ141" s="32" t="s">
        <v>507</v>
      </c>
      <c r="AN141" s="32" t="s">
        <v>507</v>
      </c>
    </row>
    <row r="142" spans="1:40" ht="12.75">
      <c r="A142" s="3">
        <f t="shared" si="5"/>
        <v>139</v>
      </c>
      <c r="B142" t="s">
        <v>558</v>
      </c>
      <c r="C142" t="s">
        <v>577</v>
      </c>
      <c r="D142" s="2" t="s">
        <v>979</v>
      </c>
      <c r="E142" t="s">
        <v>738</v>
      </c>
      <c r="G142" t="s">
        <v>369</v>
      </c>
      <c r="H142" s="3" t="s">
        <v>117</v>
      </c>
      <c r="I142">
        <v>91233</v>
      </c>
      <c r="J142" t="s">
        <v>753</v>
      </c>
      <c r="K142" t="s">
        <v>622</v>
      </c>
      <c r="L142" s="1" t="s">
        <v>597</v>
      </c>
      <c r="M142" s="3" t="s">
        <v>589</v>
      </c>
      <c r="N142" s="22">
        <v>35914</v>
      </c>
      <c r="O142" s="56">
        <v>37958</v>
      </c>
      <c r="P142" s="4" t="s">
        <v>924</v>
      </c>
      <c r="Q142" s="3" t="s">
        <v>1091</v>
      </c>
      <c r="R142" s="3">
        <v>100</v>
      </c>
      <c r="S142" s="3">
        <f t="shared" si="4"/>
        <v>0</v>
      </c>
      <c r="U142" s="38" t="s">
        <v>507</v>
      </c>
      <c r="X142" s="32" t="s">
        <v>507</v>
      </c>
      <c r="Y142" s="34" t="s">
        <v>507</v>
      </c>
      <c r="AB142" s="32" t="s">
        <v>507</v>
      </c>
      <c r="AF142" s="32" t="s">
        <v>507</v>
      </c>
      <c r="AJ142" s="32" t="s">
        <v>507</v>
      </c>
      <c r="AN142" s="32" t="s">
        <v>507</v>
      </c>
    </row>
    <row r="143" spans="1:40" ht="12.75">
      <c r="A143" s="3">
        <f t="shared" si="5"/>
        <v>140</v>
      </c>
      <c r="B143" t="s">
        <v>64</v>
      </c>
      <c r="C143" t="s">
        <v>65</v>
      </c>
      <c r="D143" s="2" t="s">
        <v>973</v>
      </c>
      <c r="E143" t="s">
        <v>88</v>
      </c>
      <c r="F143" t="s">
        <v>95</v>
      </c>
      <c r="G143" t="s">
        <v>109</v>
      </c>
      <c r="H143" s="3" t="s">
        <v>120</v>
      </c>
      <c r="I143">
        <v>91136</v>
      </c>
      <c r="J143" t="s">
        <v>938</v>
      </c>
      <c r="L143" s="2"/>
      <c r="M143" s="3" t="s">
        <v>1087</v>
      </c>
      <c r="N143" s="19">
        <v>36928</v>
      </c>
      <c r="O143" s="56">
        <v>37914</v>
      </c>
      <c r="Q143" s="3" t="s">
        <v>1092</v>
      </c>
      <c r="R143" s="3">
        <v>50</v>
      </c>
      <c r="S143" s="3">
        <f t="shared" si="4"/>
        <v>0</v>
      </c>
      <c r="U143" s="38" t="s">
        <v>507</v>
      </c>
      <c r="X143" s="32" t="s">
        <v>507</v>
      </c>
      <c r="Y143" s="34" t="s">
        <v>507</v>
      </c>
      <c r="AB143" s="32" t="s">
        <v>507</v>
      </c>
      <c r="AF143" s="32" t="s">
        <v>507</v>
      </c>
      <c r="AJ143" s="32" t="s">
        <v>507</v>
      </c>
      <c r="AN143" s="32" t="s">
        <v>507</v>
      </c>
    </row>
    <row r="144" spans="1:40" ht="12.75">
      <c r="A144" s="3">
        <f t="shared" si="5"/>
        <v>141</v>
      </c>
      <c r="B144" t="s">
        <v>64</v>
      </c>
      <c r="C144" t="s">
        <v>335</v>
      </c>
      <c r="D144" s="2" t="s">
        <v>978</v>
      </c>
      <c r="E144" t="s">
        <v>418</v>
      </c>
      <c r="G144" t="s">
        <v>370</v>
      </c>
      <c r="H144" s="3" t="s">
        <v>117</v>
      </c>
      <c r="I144">
        <v>91235</v>
      </c>
      <c r="J144" t="s">
        <v>893</v>
      </c>
      <c r="K144" t="s">
        <v>717</v>
      </c>
      <c r="L144" t="s">
        <v>550</v>
      </c>
      <c r="M144" s="3" t="s">
        <v>1088</v>
      </c>
      <c r="N144" s="19">
        <v>32847</v>
      </c>
      <c r="O144" s="56">
        <v>37842</v>
      </c>
      <c r="Q144" s="3" t="s">
        <v>1091</v>
      </c>
      <c r="R144" s="3" t="s">
        <v>507</v>
      </c>
      <c r="S144" s="3">
        <f t="shared" si="4"/>
        <v>0</v>
      </c>
      <c r="U144" s="38" t="s">
        <v>507</v>
      </c>
      <c r="X144" s="32" t="s">
        <v>507</v>
      </c>
      <c r="Y144" s="34" t="s">
        <v>507</v>
      </c>
      <c r="AB144" s="32" t="s">
        <v>507</v>
      </c>
      <c r="AF144" s="32" t="s">
        <v>507</v>
      </c>
      <c r="AJ144" s="32" t="s">
        <v>507</v>
      </c>
      <c r="AN144" s="32" t="s">
        <v>507</v>
      </c>
    </row>
    <row r="145" spans="1:40" ht="12.75">
      <c r="A145" s="3">
        <f t="shared" si="5"/>
        <v>142</v>
      </c>
      <c r="B145" t="s">
        <v>221</v>
      </c>
      <c r="C145" t="s">
        <v>976</v>
      </c>
      <c r="D145" s="2" t="s">
        <v>973</v>
      </c>
      <c r="E145" t="s">
        <v>366</v>
      </c>
      <c r="G145" t="s">
        <v>369</v>
      </c>
      <c r="H145" s="3" t="s">
        <v>117</v>
      </c>
      <c r="I145">
        <v>91233</v>
      </c>
      <c r="J145" t="s">
        <v>849</v>
      </c>
      <c r="L145" s="1" t="s">
        <v>528</v>
      </c>
      <c r="M145" s="3" t="s">
        <v>1088</v>
      </c>
      <c r="N145" s="19">
        <v>36278</v>
      </c>
      <c r="O145" s="56">
        <v>37648</v>
      </c>
      <c r="Q145" s="3" t="s">
        <v>1092</v>
      </c>
      <c r="R145" s="3" t="s">
        <v>507</v>
      </c>
      <c r="S145" s="3">
        <f t="shared" si="4"/>
        <v>0</v>
      </c>
      <c r="U145" s="38" t="s">
        <v>507</v>
      </c>
      <c r="X145" s="32" t="s">
        <v>507</v>
      </c>
      <c r="Y145" s="34" t="s">
        <v>507</v>
      </c>
      <c r="AB145" s="32" t="s">
        <v>507</v>
      </c>
      <c r="AF145" s="32" t="s">
        <v>507</v>
      </c>
      <c r="AJ145" s="32" t="s">
        <v>507</v>
      </c>
      <c r="AN145" s="32" t="s">
        <v>507</v>
      </c>
    </row>
    <row r="146" spans="1:40" ht="12.75">
      <c r="A146" s="3">
        <f t="shared" si="5"/>
        <v>143</v>
      </c>
      <c r="B146" t="s">
        <v>60</v>
      </c>
      <c r="C146" t="s">
        <v>59</v>
      </c>
      <c r="D146" s="2" t="s">
        <v>972</v>
      </c>
      <c r="E146" t="s">
        <v>89</v>
      </c>
      <c r="G146" t="s">
        <v>113</v>
      </c>
      <c r="H146" s="3" t="s">
        <v>117</v>
      </c>
      <c r="I146">
        <v>91129</v>
      </c>
      <c r="J146" t="s">
        <v>782</v>
      </c>
      <c r="K146" t="s">
        <v>947</v>
      </c>
      <c r="L146" s="1" t="s">
        <v>130</v>
      </c>
      <c r="M146" s="3" t="s">
        <v>1087</v>
      </c>
      <c r="N146" s="19">
        <v>31910</v>
      </c>
      <c r="O146" s="56">
        <v>37981</v>
      </c>
      <c r="Q146" s="3" t="s">
        <v>1092</v>
      </c>
      <c r="R146" s="3">
        <v>2000</v>
      </c>
      <c r="S146" s="3">
        <f t="shared" si="4"/>
        <v>400</v>
      </c>
      <c r="U146" s="38">
        <v>200</v>
      </c>
      <c r="V146" s="32">
        <v>3</v>
      </c>
      <c r="W146" s="32">
        <v>31</v>
      </c>
      <c r="X146" s="32">
        <v>769</v>
      </c>
      <c r="Y146" s="34">
        <v>200</v>
      </c>
      <c r="Z146" s="32">
        <v>1</v>
      </c>
      <c r="AA146" s="32">
        <v>19</v>
      </c>
      <c r="AB146" s="32">
        <v>757</v>
      </c>
      <c r="AF146" s="32" t="s">
        <v>507</v>
      </c>
      <c r="AJ146" s="32" t="s">
        <v>507</v>
      </c>
      <c r="AN146" s="32" t="s">
        <v>507</v>
      </c>
    </row>
    <row r="147" spans="1:40" ht="12.75">
      <c r="A147" s="3">
        <f t="shared" si="5"/>
        <v>144</v>
      </c>
      <c r="B147" t="s">
        <v>564</v>
      </c>
      <c r="C147" t="s">
        <v>581</v>
      </c>
      <c r="D147" s="2" t="s">
        <v>973</v>
      </c>
      <c r="E147" t="s">
        <v>744</v>
      </c>
      <c r="G147" t="s">
        <v>382</v>
      </c>
      <c r="H147" s="3" t="s">
        <v>117</v>
      </c>
      <c r="I147">
        <v>91238</v>
      </c>
      <c r="J147" t="s">
        <v>759</v>
      </c>
      <c r="K147" t="s">
        <v>628</v>
      </c>
      <c r="L147" s="1" t="s">
        <v>603</v>
      </c>
      <c r="M147" s="3" t="s">
        <v>589</v>
      </c>
      <c r="N147" s="22">
        <v>35841</v>
      </c>
      <c r="O147" s="56">
        <v>37779</v>
      </c>
      <c r="P147" s="4" t="s">
        <v>926</v>
      </c>
      <c r="Q147" s="3" t="s">
        <v>1092</v>
      </c>
      <c r="R147" s="3">
        <v>50</v>
      </c>
      <c r="S147" s="3">
        <f t="shared" si="4"/>
        <v>0</v>
      </c>
      <c r="U147" s="38" t="s">
        <v>507</v>
      </c>
      <c r="X147" s="32" t="s">
        <v>507</v>
      </c>
      <c r="Y147" s="34" t="s">
        <v>507</v>
      </c>
      <c r="AB147" s="32" t="s">
        <v>507</v>
      </c>
      <c r="AF147" s="32" t="s">
        <v>507</v>
      </c>
      <c r="AJ147" s="32" t="s">
        <v>507</v>
      </c>
      <c r="AN147" s="32" t="s">
        <v>507</v>
      </c>
    </row>
    <row r="148" spans="1:40" ht="12.75">
      <c r="A148" s="3">
        <f t="shared" si="5"/>
        <v>145</v>
      </c>
      <c r="B148" t="s">
        <v>326</v>
      </c>
      <c r="C148" t="s">
        <v>336</v>
      </c>
      <c r="D148" s="2" t="s">
        <v>979</v>
      </c>
      <c r="E148" t="s">
        <v>506</v>
      </c>
      <c r="G148" t="s">
        <v>403</v>
      </c>
      <c r="H148" s="3" t="s">
        <v>117</v>
      </c>
      <c r="I148">
        <v>91232</v>
      </c>
      <c r="J148" t="s">
        <v>894</v>
      </c>
      <c r="K148" t="s">
        <v>718</v>
      </c>
      <c r="M148" s="3" t="s">
        <v>919</v>
      </c>
      <c r="N148" s="19">
        <v>32284</v>
      </c>
      <c r="O148" s="56">
        <v>37829</v>
      </c>
      <c r="Q148" s="3" t="s">
        <v>1091</v>
      </c>
      <c r="R148" s="3">
        <v>50</v>
      </c>
      <c r="S148" s="3">
        <f t="shared" si="4"/>
        <v>0</v>
      </c>
      <c r="U148" s="38" t="s">
        <v>507</v>
      </c>
      <c r="X148" s="32" t="s">
        <v>507</v>
      </c>
      <c r="Y148" s="34" t="s">
        <v>507</v>
      </c>
      <c r="AB148" s="32" t="s">
        <v>507</v>
      </c>
      <c r="AF148" s="32" t="s">
        <v>507</v>
      </c>
      <c r="AJ148" s="32" t="s">
        <v>507</v>
      </c>
      <c r="AN148" s="32" t="s">
        <v>507</v>
      </c>
    </row>
    <row r="149" spans="1:40" ht="12.75">
      <c r="A149" s="3">
        <f t="shared" si="5"/>
        <v>146</v>
      </c>
      <c r="B149" t="s">
        <v>327</v>
      </c>
      <c r="C149" t="s">
        <v>337</v>
      </c>
      <c r="D149" s="2" t="s">
        <v>973</v>
      </c>
      <c r="E149" t="s">
        <v>419</v>
      </c>
      <c r="G149" t="s">
        <v>403</v>
      </c>
      <c r="H149" s="3" t="s">
        <v>117</v>
      </c>
      <c r="I149">
        <v>91232</v>
      </c>
      <c r="J149" t="s">
        <v>895</v>
      </c>
      <c r="K149" t="s">
        <v>719</v>
      </c>
      <c r="L149" s="2"/>
      <c r="M149" s="3" t="s">
        <v>1087</v>
      </c>
      <c r="N149" s="19">
        <v>31367</v>
      </c>
      <c r="O149" s="56">
        <v>37882</v>
      </c>
      <c r="Q149" s="3" t="s">
        <v>1092</v>
      </c>
      <c r="R149" s="3">
        <v>500</v>
      </c>
      <c r="S149" s="3">
        <f t="shared" si="4"/>
        <v>100</v>
      </c>
      <c r="U149" s="38">
        <v>50</v>
      </c>
      <c r="V149" s="32">
        <v>4</v>
      </c>
      <c r="W149" s="32">
        <v>18</v>
      </c>
      <c r="X149" s="32">
        <v>1022</v>
      </c>
      <c r="Y149" s="34">
        <v>50</v>
      </c>
      <c r="Z149" s="32">
        <v>3</v>
      </c>
      <c r="AA149" s="32">
        <v>17</v>
      </c>
      <c r="AB149" s="32">
        <v>1004</v>
      </c>
      <c r="AF149" s="32" t="s">
        <v>507</v>
      </c>
      <c r="AJ149" s="32" t="s">
        <v>507</v>
      </c>
      <c r="AN149" s="32" t="s">
        <v>507</v>
      </c>
    </row>
    <row r="150" spans="1:40" ht="12.75">
      <c r="A150" s="3">
        <f t="shared" si="5"/>
        <v>147</v>
      </c>
      <c r="B150" t="s">
        <v>222</v>
      </c>
      <c r="C150" t="s">
        <v>250</v>
      </c>
      <c r="D150" s="2" t="s">
        <v>973</v>
      </c>
      <c r="E150" t="s">
        <v>487</v>
      </c>
      <c r="G150" t="s">
        <v>114</v>
      </c>
      <c r="H150" s="3" t="s">
        <v>117</v>
      </c>
      <c r="I150">
        <v>91122</v>
      </c>
      <c r="J150" t="s">
        <v>798</v>
      </c>
      <c r="K150" t="s">
        <v>644</v>
      </c>
      <c r="L150" s="2"/>
      <c r="M150" s="3" t="s">
        <v>1087</v>
      </c>
      <c r="N150" s="19">
        <v>34380</v>
      </c>
      <c r="O150" s="56">
        <v>37625</v>
      </c>
      <c r="Q150" s="3" t="s">
        <v>1092</v>
      </c>
      <c r="R150" s="3">
        <v>100</v>
      </c>
      <c r="S150" s="3">
        <f t="shared" si="4"/>
        <v>0</v>
      </c>
      <c r="U150" s="38" t="s">
        <v>507</v>
      </c>
      <c r="X150" s="32" t="s">
        <v>507</v>
      </c>
      <c r="Y150" s="34" t="s">
        <v>507</v>
      </c>
      <c r="AB150" s="32" t="s">
        <v>507</v>
      </c>
      <c r="AF150" s="32" t="s">
        <v>507</v>
      </c>
      <c r="AJ150" s="32" t="s">
        <v>507</v>
      </c>
      <c r="AN150" s="32" t="s">
        <v>507</v>
      </c>
    </row>
    <row r="151" spans="1:40" ht="12.75">
      <c r="A151" s="3">
        <f t="shared" si="5"/>
        <v>148</v>
      </c>
      <c r="B151" t="s">
        <v>164</v>
      </c>
      <c r="C151" t="s">
        <v>197</v>
      </c>
      <c r="D151" s="2" t="s">
        <v>973</v>
      </c>
      <c r="E151" t="s">
        <v>494</v>
      </c>
      <c r="G151" t="s">
        <v>114</v>
      </c>
      <c r="H151" s="3" t="s">
        <v>117</v>
      </c>
      <c r="I151">
        <v>91122</v>
      </c>
      <c r="J151" t="s">
        <v>805</v>
      </c>
      <c r="K151" t="s">
        <v>649</v>
      </c>
      <c r="L151" s="1" t="s">
        <v>514</v>
      </c>
      <c r="M151" s="3" t="s">
        <v>1086</v>
      </c>
      <c r="N151" s="19">
        <v>34462</v>
      </c>
      <c r="O151" s="56">
        <v>37788</v>
      </c>
      <c r="Q151" s="3" t="s">
        <v>1092</v>
      </c>
      <c r="R151" s="3" t="s">
        <v>507</v>
      </c>
      <c r="S151" s="3">
        <f t="shared" si="4"/>
        <v>0</v>
      </c>
      <c r="U151" s="38" t="s">
        <v>507</v>
      </c>
      <c r="X151" s="32" t="s">
        <v>507</v>
      </c>
      <c r="Y151" s="34" t="s">
        <v>507</v>
      </c>
      <c r="AB151" s="32" t="s">
        <v>507</v>
      </c>
      <c r="AF151" s="32" t="s">
        <v>507</v>
      </c>
      <c r="AJ151" s="32" t="s">
        <v>507</v>
      </c>
      <c r="AN151" s="32" t="s">
        <v>507</v>
      </c>
    </row>
    <row r="152" spans="1:40" ht="12.75">
      <c r="A152" s="3">
        <f t="shared" si="5"/>
        <v>149</v>
      </c>
      <c r="B152" t="s">
        <v>164</v>
      </c>
      <c r="C152" t="s">
        <v>196</v>
      </c>
      <c r="D152" s="2" t="s">
        <v>973</v>
      </c>
      <c r="E152" t="s">
        <v>457</v>
      </c>
      <c r="G152" t="s">
        <v>369</v>
      </c>
      <c r="H152" s="3" t="s">
        <v>117</v>
      </c>
      <c r="I152">
        <v>91233</v>
      </c>
      <c r="J152" t="s">
        <v>851</v>
      </c>
      <c r="K152" t="s">
        <v>685</v>
      </c>
      <c r="L152" s="2"/>
      <c r="M152" s="3" t="s">
        <v>1087</v>
      </c>
      <c r="N152" s="19">
        <v>35054</v>
      </c>
      <c r="O152" s="56">
        <v>37934</v>
      </c>
      <c r="Q152" s="3" t="s">
        <v>1092</v>
      </c>
      <c r="R152" s="3">
        <v>100</v>
      </c>
      <c r="S152" s="3">
        <f t="shared" si="4"/>
        <v>0</v>
      </c>
      <c r="U152" s="38" t="s">
        <v>507</v>
      </c>
      <c r="X152" s="32" t="s">
        <v>507</v>
      </c>
      <c r="Y152" s="34" t="s">
        <v>507</v>
      </c>
      <c r="AB152" s="32" t="s">
        <v>507</v>
      </c>
      <c r="AF152" s="32" t="s">
        <v>507</v>
      </c>
      <c r="AJ152" s="32" t="s">
        <v>507</v>
      </c>
      <c r="AN152" s="32" t="s">
        <v>507</v>
      </c>
    </row>
    <row r="153" spans="1:40" ht="12.75">
      <c r="A153" s="3">
        <f t="shared" si="5"/>
        <v>150</v>
      </c>
      <c r="B153" t="s">
        <v>293</v>
      </c>
      <c r="C153" t="s">
        <v>346</v>
      </c>
      <c r="D153" s="2" t="s">
        <v>973</v>
      </c>
      <c r="E153" t="s">
        <v>390</v>
      </c>
      <c r="F153" t="s">
        <v>398</v>
      </c>
      <c r="G153" t="s">
        <v>382</v>
      </c>
      <c r="H153" s="3" t="s">
        <v>117</v>
      </c>
      <c r="I153">
        <v>91238</v>
      </c>
      <c r="J153" t="s">
        <v>873</v>
      </c>
      <c r="K153" t="s">
        <v>701</v>
      </c>
      <c r="M153" s="3" t="s">
        <v>1087</v>
      </c>
      <c r="N153" s="19">
        <v>29883</v>
      </c>
      <c r="O153" s="56">
        <v>37799</v>
      </c>
      <c r="Q153" s="3" t="s">
        <v>1092</v>
      </c>
      <c r="R153" s="3">
        <v>5000</v>
      </c>
      <c r="S153" s="3">
        <f t="shared" si="4"/>
        <v>1000</v>
      </c>
      <c r="U153" s="38">
        <v>500</v>
      </c>
      <c r="V153" s="32">
        <v>3</v>
      </c>
      <c r="W153" s="32">
        <v>3</v>
      </c>
      <c r="X153" s="32">
        <v>321</v>
      </c>
      <c r="Y153" s="34">
        <v>500</v>
      </c>
      <c r="Z153" s="32">
        <v>1</v>
      </c>
      <c r="AA153" s="32">
        <v>20</v>
      </c>
      <c r="AB153" s="32">
        <v>310</v>
      </c>
      <c r="AF153" s="32" t="s">
        <v>507</v>
      </c>
      <c r="AJ153" s="32" t="s">
        <v>507</v>
      </c>
      <c r="AN153" s="32" t="s">
        <v>507</v>
      </c>
    </row>
    <row r="154" spans="1:40" ht="12.75">
      <c r="A154" s="3">
        <f t="shared" si="5"/>
        <v>151</v>
      </c>
      <c r="B154" t="s">
        <v>294</v>
      </c>
      <c r="C154" t="s">
        <v>67</v>
      </c>
      <c r="D154" s="2" t="s">
        <v>972</v>
      </c>
      <c r="E154" t="s">
        <v>391</v>
      </c>
      <c r="F154" t="s">
        <v>400</v>
      </c>
      <c r="G154" t="s">
        <v>382</v>
      </c>
      <c r="H154" s="3" t="s">
        <v>117</v>
      </c>
      <c r="I154">
        <v>91238</v>
      </c>
      <c r="J154" t="s">
        <v>874</v>
      </c>
      <c r="K154" t="s">
        <v>702</v>
      </c>
      <c r="L154" s="1" t="s">
        <v>537</v>
      </c>
      <c r="M154" s="3" t="s">
        <v>916</v>
      </c>
      <c r="N154" s="19">
        <v>30875</v>
      </c>
      <c r="O154" s="56">
        <v>37786</v>
      </c>
      <c r="Q154" s="3" t="s">
        <v>1091</v>
      </c>
      <c r="R154" s="3">
        <v>100</v>
      </c>
      <c r="S154" s="3">
        <f t="shared" si="4"/>
        <v>0</v>
      </c>
      <c r="U154" s="38" t="s">
        <v>507</v>
      </c>
      <c r="X154" s="32" t="s">
        <v>507</v>
      </c>
      <c r="Y154" s="34" t="s">
        <v>507</v>
      </c>
      <c r="AB154" s="32" t="s">
        <v>507</v>
      </c>
      <c r="AF154" s="32" t="s">
        <v>507</v>
      </c>
      <c r="AJ154" s="32" t="s">
        <v>507</v>
      </c>
      <c r="AN154" s="32" t="s">
        <v>507</v>
      </c>
    </row>
    <row r="155" spans="1:40" ht="12.75">
      <c r="A155" s="3">
        <f t="shared" si="5"/>
        <v>152</v>
      </c>
      <c r="B155" t="s">
        <v>165</v>
      </c>
      <c r="C155" t="s">
        <v>180</v>
      </c>
      <c r="D155" s="2" t="s">
        <v>979</v>
      </c>
      <c r="E155" t="s">
        <v>484</v>
      </c>
      <c r="G155" t="s">
        <v>114</v>
      </c>
      <c r="H155" s="3" t="s">
        <v>117</v>
      </c>
      <c r="I155">
        <v>91122</v>
      </c>
      <c r="J155" t="s">
        <v>813</v>
      </c>
      <c r="M155" s="3" t="s">
        <v>1087</v>
      </c>
      <c r="N155" s="19">
        <v>34684</v>
      </c>
      <c r="O155" s="56">
        <v>37944</v>
      </c>
      <c r="Q155" s="3" t="s">
        <v>1091</v>
      </c>
      <c r="R155" s="3">
        <v>500</v>
      </c>
      <c r="S155" s="3">
        <f t="shared" si="4"/>
        <v>50</v>
      </c>
      <c r="U155" s="38">
        <v>50</v>
      </c>
      <c r="V155" s="32">
        <v>3</v>
      </c>
      <c r="W155" s="32">
        <v>6</v>
      </c>
      <c r="X155" s="32">
        <v>894</v>
      </c>
      <c r="Y155" s="34" t="s">
        <v>507</v>
      </c>
      <c r="AB155" s="32" t="s">
        <v>507</v>
      </c>
      <c r="AF155" s="32" t="s">
        <v>507</v>
      </c>
      <c r="AJ155" s="32" t="s">
        <v>507</v>
      </c>
      <c r="AN155" s="32" t="s">
        <v>507</v>
      </c>
    </row>
    <row r="156" spans="1:40" ht="12.75">
      <c r="A156" s="3">
        <f t="shared" si="5"/>
        <v>153</v>
      </c>
      <c r="B156" t="s">
        <v>80</v>
      </c>
      <c r="C156" t="s">
        <v>81</v>
      </c>
      <c r="D156" s="2" t="s">
        <v>979</v>
      </c>
      <c r="E156" t="s">
        <v>92</v>
      </c>
      <c r="G156" t="s">
        <v>116</v>
      </c>
      <c r="H156" s="3" t="s">
        <v>117</v>
      </c>
      <c r="I156">
        <v>91108</v>
      </c>
      <c r="J156" t="s">
        <v>783</v>
      </c>
      <c r="K156" t="s">
        <v>951</v>
      </c>
      <c r="L156" s="1" t="s">
        <v>131</v>
      </c>
      <c r="M156" s="3" t="s">
        <v>916</v>
      </c>
      <c r="N156" s="19">
        <v>30612</v>
      </c>
      <c r="O156" s="56">
        <v>37684</v>
      </c>
      <c r="Q156" s="3" t="s">
        <v>1091</v>
      </c>
      <c r="R156" s="3">
        <v>5000</v>
      </c>
      <c r="S156" s="3">
        <f t="shared" si="4"/>
        <v>0</v>
      </c>
      <c r="U156" s="38" t="s">
        <v>507</v>
      </c>
      <c r="X156" s="32" t="s">
        <v>507</v>
      </c>
      <c r="Y156" s="34" t="s">
        <v>507</v>
      </c>
      <c r="AB156" s="32" t="s">
        <v>507</v>
      </c>
      <c r="AF156" s="32" t="s">
        <v>507</v>
      </c>
      <c r="AJ156" s="32" t="s">
        <v>507</v>
      </c>
      <c r="AN156" s="32" t="s">
        <v>507</v>
      </c>
    </row>
    <row r="157" spans="1:40" ht="12.75">
      <c r="A157" s="3">
        <f t="shared" si="5"/>
        <v>154</v>
      </c>
      <c r="B157" t="s">
        <v>223</v>
      </c>
      <c r="C157" t="s">
        <v>251</v>
      </c>
      <c r="D157" s="2" t="s">
        <v>978</v>
      </c>
      <c r="E157" t="s">
        <v>467</v>
      </c>
      <c r="G157" t="s">
        <v>369</v>
      </c>
      <c r="H157" s="3" t="s">
        <v>117</v>
      </c>
      <c r="I157">
        <v>91233</v>
      </c>
      <c r="J157" t="s">
        <v>840</v>
      </c>
      <c r="K157" t="s">
        <v>676</v>
      </c>
      <c r="L157" s="2"/>
      <c r="M157" s="3" t="s">
        <v>1087</v>
      </c>
      <c r="N157" s="19">
        <v>35902</v>
      </c>
      <c r="O157" s="56">
        <v>37686</v>
      </c>
      <c r="Q157" s="3" t="s">
        <v>1091</v>
      </c>
      <c r="R157" s="3">
        <v>100</v>
      </c>
      <c r="S157" s="3">
        <f t="shared" si="4"/>
        <v>0</v>
      </c>
      <c r="U157" s="38" t="s">
        <v>507</v>
      </c>
      <c r="X157" s="32" t="s">
        <v>507</v>
      </c>
      <c r="Y157" s="34" t="s">
        <v>507</v>
      </c>
      <c r="AB157" s="32" t="s">
        <v>507</v>
      </c>
      <c r="AF157" s="32" t="s">
        <v>507</v>
      </c>
      <c r="AJ157" s="32" t="s">
        <v>507</v>
      </c>
      <c r="AN157" s="32" t="s">
        <v>507</v>
      </c>
    </row>
    <row r="158" spans="1:40" ht="12.75">
      <c r="A158" s="3">
        <f t="shared" si="5"/>
        <v>155</v>
      </c>
      <c r="B158" t="s">
        <v>166</v>
      </c>
      <c r="C158" t="s">
        <v>226</v>
      </c>
      <c r="D158" s="2" t="s">
        <v>979</v>
      </c>
      <c r="E158" t="s">
        <v>367</v>
      </c>
      <c r="F158" t="s">
        <v>439</v>
      </c>
      <c r="G158" t="s">
        <v>369</v>
      </c>
      <c r="H158" s="3" t="s">
        <v>117</v>
      </c>
      <c r="I158">
        <v>91233</v>
      </c>
      <c r="J158" t="s">
        <v>850</v>
      </c>
      <c r="L158" s="2"/>
      <c r="M158" s="3" t="s">
        <v>1087</v>
      </c>
      <c r="N158" s="19">
        <v>30176</v>
      </c>
      <c r="O158" s="56">
        <v>37757</v>
      </c>
      <c r="Q158" s="3" t="s">
        <v>1091</v>
      </c>
      <c r="R158" s="3">
        <v>5000</v>
      </c>
      <c r="S158" s="3">
        <f t="shared" si="4"/>
        <v>1000</v>
      </c>
      <c r="U158" s="38">
        <v>500</v>
      </c>
      <c r="V158" s="32">
        <v>4</v>
      </c>
      <c r="W158" s="32">
        <v>25</v>
      </c>
      <c r="X158" s="32">
        <v>363</v>
      </c>
      <c r="Y158" s="34">
        <v>500</v>
      </c>
      <c r="Z158" s="32">
        <v>1</v>
      </c>
      <c r="AA158" s="32">
        <v>13</v>
      </c>
      <c r="AB158" s="32">
        <v>349</v>
      </c>
      <c r="AF158" s="32" t="s">
        <v>507</v>
      </c>
      <c r="AJ158" s="32" t="s">
        <v>507</v>
      </c>
      <c r="AN158" s="32" t="s">
        <v>507</v>
      </c>
    </row>
    <row r="159" spans="1:40" ht="12.75">
      <c r="A159" s="3">
        <f t="shared" si="5"/>
        <v>156</v>
      </c>
      <c r="B159" t="s">
        <v>167</v>
      </c>
      <c r="C159" t="s">
        <v>227</v>
      </c>
      <c r="D159" s="2" t="s">
        <v>979</v>
      </c>
      <c r="E159" t="s">
        <v>486</v>
      </c>
      <c r="G159" t="s">
        <v>114</v>
      </c>
      <c r="H159" s="3" t="s">
        <v>117</v>
      </c>
      <c r="I159">
        <v>91122</v>
      </c>
      <c r="J159" t="s">
        <v>815</v>
      </c>
      <c r="K159" t="s">
        <v>658</v>
      </c>
      <c r="L159" s="2"/>
      <c r="M159" s="3" t="s">
        <v>1088</v>
      </c>
      <c r="N159" s="19">
        <v>32254</v>
      </c>
      <c r="O159" s="56">
        <v>37764</v>
      </c>
      <c r="Q159" s="3" t="s">
        <v>1091</v>
      </c>
      <c r="R159" s="3">
        <v>100</v>
      </c>
      <c r="S159" s="3">
        <f t="shared" si="4"/>
        <v>0</v>
      </c>
      <c r="U159" s="38" t="s">
        <v>507</v>
      </c>
      <c r="X159" s="32" t="s">
        <v>507</v>
      </c>
      <c r="Y159" s="34" t="s">
        <v>507</v>
      </c>
      <c r="AB159" s="32" t="s">
        <v>507</v>
      </c>
      <c r="AF159" s="32" t="s">
        <v>507</v>
      </c>
      <c r="AJ159" s="32" t="s">
        <v>507</v>
      </c>
      <c r="AN159" s="32" t="s">
        <v>507</v>
      </c>
    </row>
    <row r="160" spans="1:40" ht="12.75">
      <c r="A160" s="3">
        <f t="shared" si="5"/>
        <v>157</v>
      </c>
      <c r="B160" t="s">
        <v>168</v>
      </c>
      <c r="C160" t="s">
        <v>228</v>
      </c>
      <c r="D160" s="2" t="s">
        <v>973</v>
      </c>
      <c r="E160" t="s">
        <v>473</v>
      </c>
      <c r="G160" t="s">
        <v>269</v>
      </c>
      <c r="H160" s="3" t="s">
        <v>117</v>
      </c>
      <c r="I160">
        <v>91234</v>
      </c>
      <c r="J160" t="s">
        <v>826</v>
      </c>
      <c r="K160" t="s">
        <v>666</v>
      </c>
      <c r="L160" s="2"/>
      <c r="M160" s="3" t="s">
        <v>1087</v>
      </c>
      <c r="N160" s="19">
        <v>33931</v>
      </c>
      <c r="O160" s="56">
        <v>37878</v>
      </c>
      <c r="Q160" s="3" t="s">
        <v>1092</v>
      </c>
      <c r="R160" s="3">
        <v>500</v>
      </c>
      <c r="S160" s="3">
        <f t="shared" si="4"/>
        <v>100</v>
      </c>
      <c r="U160" s="38">
        <v>50</v>
      </c>
      <c r="V160" s="32">
        <v>4</v>
      </c>
      <c r="W160" s="32">
        <v>15</v>
      </c>
      <c r="X160" s="32">
        <v>423</v>
      </c>
      <c r="Y160" s="34">
        <v>50</v>
      </c>
      <c r="Z160" s="32">
        <v>2</v>
      </c>
      <c r="AA160" s="32">
        <v>14</v>
      </c>
      <c r="AB160" s="32">
        <v>415</v>
      </c>
      <c r="AF160" s="32" t="s">
        <v>507</v>
      </c>
      <c r="AJ160" s="32" t="s">
        <v>507</v>
      </c>
      <c r="AN160" s="32" t="s">
        <v>507</v>
      </c>
    </row>
    <row r="161" spans="1:40" ht="12.75">
      <c r="A161" s="3">
        <f t="shared" si="5"/>
        <v>158</v>
      </c>
      <c r="B161" t="s">
        <v>169</v>
      </c>
      <c r="C161" t="s">
        <v>229</v>
      </c>
      <c r="D161" s="2" t="s">
        <v>978</v>
      </c>
      <c r="E161" t="s">
        <v>363</v>
      </c>
      <c r="G161" t="s">
        <v>369</v>
      </c>
      <c r="H161" s="3" t="s">
        <v>117</v>
      </c>
      <c r="I161">
        <v>91233</v>
      </c>
      <c r="J161" t="s">
        <v>841</v>
      </c>
      <c r="K161" t="s">
        <v>677</v>
      </c>
      <c r="L161" s="1" t="s">
        <v>524</v>
      </c>
      <c r="M161" s="3" t="s">
        <v>1086</v>
      </c>
      <c r="N161" s="19">
        <v>30423</v>
      </c>
      <c r="O161" s="56">
        <v>37666</v>
      </c>
      <c r="Q161" s="3" t="s">
        <v>1091</v>
      </c>
      <c r="R161" s="3">
        <v>200</v>
      </c>
      <c r="S161" s="3">
        <f t="shared" si="4"/>
        <v>0</v>
      </c>
      <c r="U161" s="38" t="s">
        <v>507</v>
      </c>
      <c r="X161" s="32" t="s">
        <v>507</v>
      </c>
      <c r="Y161" s="34" t="s">
        <v>507</v>
      </c>
      <c r="AB161" s="32" t="s">
        <v>507</v>
      </c>
      <c r="AF161" s="32" t="s">
        <v>507</v>
      </c>
      <c r="AJ161" s="32" t="s">
        <v>507</v>
      </c>
      <c r="AN161" s="32" t="s">
        <v>507</v>
      </c>
    </row>
    <row r="162" spans="1:40" ht="12.75">
      <c r="A162" s="3">
        <f t="shared" si="5"/>
        <v>159</v>
      </c>
      <c r="B162" t="s">
        <v>170</v>
      </c>
      <c r="C162" t="s">
        <v>230</v>
      </c>
      <c r="D162" s="2" t="s">
        <v>973</v>
      </c>
      <c r="E162" t="s">
        <v>267</v>
      </c>
      <c r="G162" t="s">
        <v>114</v>
      </c>
      <c r="H162" s="3" t="s">
        <v>117</v>
      </c>
      <c r="I162">
        <v>91122</v>
      </c>
      <c r="J162" t="s">
        <v>809</v>
      </c>
      <c r="K162" t="s">
        <v>653</v>
      </c>
      <c r="M162" s="3" t="s">
        <v>1087</v>
      </c>
      <c r="N162" s="19">
        <v>34746</v>
      </c>
      <c r="O162" s="56">
        <v>37947</v>
      </c>
      <c r="Q162" s="3" t="s">
        <v>1092</v>
      </c>
      <c r="R162" s="3">
        <v>500</v>
      </c>
      <c r="S162" s="3">
        <f t="shared" si="4"/>
        <v>0</v>
      </c>
      <c r="U162" s="38" t="s">
        <v>507</v>
      </c>
      <c r="X162" s="32" t="s">
        <v>507</v>
      </c>
      <c r="Y162" s="34" t="s">
        <v>507</v>
      </c>
      <c r="AB162" s="32" t="s">
        <v>507</v>
      </c>
      <c r="AF162" s="32" t="s">
        <v>507</v>
      </c>
      <c r="AJ162" s="32" t="s">
        <v>507</v>
      </c>
      <c r="AN162" s="32" t="s">
        <v>507</v>
      </c>
    </row>
    <row r="163" spans="1:40" ht="12.75">
      <c r="A163" s="3">
        <f t="shared" si="5"/>
        <v>160</v>
      </c>
      <c r="B163" t="s">
        <v>224</v>
      </c>
      <c r="C163" t="s">
        <v>252</v>
      </c>
      <c r="D163" s="2" t="s">
        <v>978</v>
      </c>
      <c r="E163" t="s">
        <v>501</v>
      </c>
      <c r="G163" t="s">
        <v>260</v>
      </c>
      <c r="H163" s="3" t="s">
        <v>117</v>
      </c>
      <c r="I163">
        <v>99221</v>
      </c>
      <c r="J163" t="s">
        <v>792</v>
      </c>
      <c r="K163" t="s">
        <v>639</v>
      </c>
      <c r="L163" s="2"/>
      <c r="M163" s="3" t="s">
        <v>1087</v>
      </c>
      <c r="N163" s="19">
        <v>34546</v>
      </c>
      <c r="O163" s="56">
        <v>37850</v>
      </c>
      <c r="Q163" s="3" t="s">
        <v>1091</v>
      </c>
      <c r="R163" s="3">
        <v>5000</v>
      </c>
      <c r="S163" s="3">
        <f t="shared" si="4"/>
        <v>1000</v>
      </c>
      <c r="U163" s="38">
        <v>500</v>
      </c>
      <c r="V163" s="32">
        <v>4</v>
      </c>
      <c r="W163" s="32">
        <v>1</v>
      </c>
      <c r="X163" s="32">
        <v>102</v>
      </c>
      <c r="Y163" s="34">
        <v>500</v>
      </c>
      <c r="Z163" s="32">
        <v>2</v>
      </c>
      <c r="AA163" s="32">
        <v>1</v>
      </c>
      <c r="AB163" s="32">
        <v>94</v>
      </c>
      <c r="AF163" s="32" t="s">
        <v>507</v>
      </c>
      <c r="AJ163" s="32" t="s">
        <v>507</v>
      </c>
      <c r="AN163" s="32" t="s">
        <v>507</v>
      </c>
    </row>
    <row r="164" spans="1:40" ht="12.75">
      <c r="A164" s="3">
        <f t="shared" si="5"/>
        <v>161</v>
      </c>
      <c r="B164" t="s">
        <v>560</v>
      </c>
      <c r="C164" t="s">
        <v>578</v>
      </c>
      <c r="D164" s="2" t="s">
        <v>973</v>
      </c>
      <c r="E164" t="s">
        <v>740</v>
      </c>
      <c r="G164" t="s">
        <v>370</v>
      </c>
      <c r="H164" s="3" t="s">
        <v>117</v>
      </c>
      <c r="I164">
        <v>91235</v>
      </c>
      <c r="J164" t="s">
        <v>755</v>
      </c>
      <c r="K164" t="s">
        <v>624</v>
      </c>
      <c r="L164" s="1" t="s">
        <v>599</v>
      </c>
      <c r="M164" s="3" t="s">
        <v>589</v>
      </c>
      <c r="N164" s="22">
        <v>35890</v>
      </c>
      <c r="O164" s="56">
        <v>37867</v>
      </c>
      <c r="P164" s="2" t="s">
        <v>931</v>
      </c>
      <c r="Q164" s="3" t="s">
        <v>1092</v>
      </c>
      <c r="R164" s="3">
        <v>7500</v>
      </c>
      <c r="S164" s="3">
        <f t="shared" si="4"/>
        <v>2500</v>
      </c>
      <c r="U164" s="38">
        <v>2500</v>
      </c>
      <c r="V164" s="32">
        <v>3</v>
      </c>
      <c r="W164" s="32">
        <v>7</v>
      </c>
      <c r="X164" s="32">
        <v>733</v>
      </c>
      <c r="Y164" s="34" t="s">
        <v>507</v>
      </c>
      <c r="AB164" s="32" t="s">
        <v>507</v>
      </c>
      <c r="AF164" s="32" t="s">
        <v>507</v>
      </c>
      <c r="AJ164" s="32" t="s">
        <v>507</v>
      </c>
      <c r="AN164" s="32" t="s">
        <v>507</v>
      </c>
    </row>
    <row r="165" spans="1:40" ht="12.75">
      <c r="A165" s="3">
        <f t="shared" si="5"/>
        <v>162</v>
      </c>
      <c r="B165" t="s">
        <v>61</v>
      </c>
      <c r="C165" t="s">
        <v>82</v>
      </c>
      <c r="D165" s="2" t="s">
        <v>973</v>
      </c>
      <c r="E165" t="s">
        <v>90</v>
      </c>
      <c r="G165" t="s">
        <v>114</v>
      </c>
      <c r="H165" s="3" t="s">
        <v>117</v>
      </c>
      <c r="I165">
        <v>91122</v>
      </c>
      <c r="J165" t="s">
        <v>784</v>
      </c>
      <c r="K165" t="s">
        <v>948</v>
      </c>
      <c r="L165" s="2"/>
      <c r="M165" s="3" t="s">
        <v>1087</v>
      </c>
      <c r="N165" s="19">
        <v>35992</v>
      </c>
      <c r="O165" s="56">
        <v>37861</v>
      </c>
      <c r="Q165" s="3" t="s">
        <v>1092</v>
      </c>
      <c r="R165" s="3">
        <v>100</v>
      </c>
      <c r="S165" s="3">
        <f t="shared" si="4"/>
        <v>0</v>
      </c>
      <c r="U165" s="38" t="s">
        <v>507</v>
      </c>
      <c r="X165" s="32" t="s">
        <v>507</v>
      </c>
      <c r="Y165" s="34" t="s">
        <v>507</v>
      </c>
      <c r="AB165" s="32" t="s">
        <v>507</v>
      </c>
      <c r="AF165" s="32" t="s">
        <v>507</v>
      </c>
      <c r="AJ165" s="32" t="s">
        <v>507</v>
      </c>
      <c r="AN165" s="32" t="s">
        <v>507</v>
      </c>
    </row>
    <row r="166" spans="1:40" ht="12.75">
      <c r="A166" s="3">
        <f t="shared" si="5"/>
        <v>163</v>
      </c>
      <c r="B166" t="s">
        <v>46</v>
      </c>
      <c r="C166" t="s">
        <v>47</v>
      </c>
      <c r="D166" s="2" t="s">
        <v>973</v>
      </c>
      <c r="E166" t="s">
        <v>91</v>
      </c>
      <c r="F166" t="s">
        <v>96</v>
      </c>
      <c r="G166" t="s">
        <v>115</v>
      </c>
      <c r="H166" s="3" t="s">
        <v>117</v>
      </c>
      <c r="I166">
        <v>91115</v>
      </c>
      <c r="J166" t="s">
        <v>785</v>
      </c>
      <c r="K166" t="s">
        <v>949</v>
      </c>
      <c r="L166" s="2"/>
      <c r="M166" s="3" t="s">
        <v>1087</v>
      </c>
      <c r="N166" s="19">
        <v>31026</v>
      </c>
      <c r="O166" s="56">
        <v>37799</v>
      </c>
      <c r="Q166" s="3" t="s">
        <v>1092</v>
      </c>
      <c r="R166" s="3">
        <v>100</v>
      </c>
      <c r="S166" s="3">
        <f t="shared" si="4"/>
        <v>0</v>
      </c>
      <c r="U166" s="38" t="s">
        <v>507</v>
      </c>
      <c r="X166" s="32" t="s">
        <v>507</v>
      </c>
      <c r="Y166" s="34" t="s">
        <v>507</v>
      </c>
      <c r="AB166" s="32" t="s">
        <v>507</v>
      </c>
      <c r="AF166" s="32" t="s">
        <v>507</v>
      </c>
      <c r="AJ166" s="32" t="s">
        <v>507</v>
      </c>
      <c r="AN166" s="32" t="s">
        <v>507</v>
      </c>
    </row>
    <row r="167" spans="1:40" ht="12.75">
      <c r="A167" s="3">
        <f t="shared" si="5"/>
        <v>164</v>
      </c>
      <c r="B167" t="s">
        <v>328</v>
      </c>
      <c r="C167" t="s">
        <v>338</v>
      </c>
      <c r="D167" s="2" t="s">
        <v>973</v>
      </c>
      <c r="E167" t="s">
        <v>420</v>
      </c>
      <c r="G167" t="s">
        <v>382</v>
      </c>
      <c r="H167" s="3" t="s">
        <v>117</v>
      </c>
      <c r="I167">
        <v>91238</v>
      </c>
      <c r="J167" t="s">
        <v>896</v>
      </c>
      <c r="K167" t="s">
        <v>720</v>
      </c>
      <c r="L167" s="1" t="s">
        <v>544</v>
      </c>
      <c r="M167" s="3" t="s">
        <v>1086</v>
      </c>
      <c r="N167" s="19">
        <v>31352</v>
      </c>
      <c r="O167" s="56">
        <v>37912</v>
      </c>
      <c r="Q167" s="3" t="s">
        <v>1092</v>
      </c>
      <c r="R167" s="3">
        <v>1000</v>
      </c>
      <c r="S167" s="3">
        <f t="shared" si="4"/>
        <v>200</v>
      </c>
      <c r="U167" s="38">
        <v>100</v>
      </c>
      <c r="V167" s="32">
        <v>4</v>
      </c>
      <c r="W167" s="32">
        <v>20</v>
      </c>
      <c r="X167" s="32">
        <v>636</v>
      </c>
      <c r="Y167" s="34">
        <v>100</v>
      </c>
      <c r="Z167" s="32">
        <v>3</v>
      </c>
      <c r="AA167" s="32">
        <v>14</v>
      </c>
      <c r="AB167" s="32">
        <v>627</v>
      </c>
      <c r="AF167" s="32" t="s">
        <v>507</v>
      </c>
      <c r="AJ167" s="32" t="s">
        <v>507</v>
      </c>
      <c r="AN167" s="32" t="s">
        <v>507</v>
      </c>
    </row>
    <row r="168" spans="1:40" ht="12.75">
      <c r="A168" s="3">
        <f t="shared" si="5"/>
        <v>165</v>
      </c>
      <c r="B168" t="s">
        <v>171</v>
      </c>
      <c r="C168" t="s">
        <v>231</v>
      </c>
      <c r="D168" s="2" t="s">
        <v>972</v>
      </c>
      <c r="E168" t="s">
        <v>273</v>
      </c>
      <c r="F168" t="s">
        <v>444</v>
      </c>
      <c r="G168" t="s">
        <v>269</v>
      </c>
      <c r="H168" s="3" t="s">
        <v>117</v>
      </c>
      <c r="I168">
        <v>91234</v>
      </c>
      <c r="J168" t="s">
        <v>834</v>
      </c>
      <c r="K168" t="s">
        <v>671</v>
      </c>
      <c r="M168" s="3" t="s">
        <v>1086</v>
      </c>
      <c r="N168" s="19">
        <v>29944</v>
      </c>
      <c r="O168" s="56">
        <v>37947</v>
      </c>
      <c r="Q168" s="3" t="s">
        <v>1091</v>
      </c>
      <c r="R168" s="3">
        <v>1000</v>
      </c>
      <c r="S168" s="3">
        <f t="shared" si="4"/>
        <v>1000</v>
      </c>
      <c r="U168" s="38">
        <v>1000</v>
      </c>
      <c r="V168" s="32">
        <v>1</v>
      </c>
      <c r="W168" s="32">
        <v>4</v>
      </c>
      <c r="X168" s="32">
        <v>706</v>
      </c>
      <c r="AB168" s="32" t="s">
        <v>507</v>
      </c>
      <c r="AF168" s="32" t="s">
        <v>507</v>
      </c>
      <c r="AJ168" s="32" t="s">
        <v>507</v>
      </c>
      <c r="AN168" s="32" t="s">
        <v>507</v>
      </c>
    </row>
    <row r="169" spans="1:40" ht="12.75">
      <c r="A169" s="3">
        <f t="shared" si="5"/>
        <v>166</v>
      </c>
      <c r="B169" t="s">
        <v>295</v>
      </c>
      <c r="C169" t="s">
        <v>309</v>
      </c>
      <c r="D169" s="2" t="s">
        <v>973</v>
      </c>
      <c r="E169" t="s">
        <v>379</v>
      </c>
      <c r="G169" t="s">
        <v>370</v>
      </c>
      <c r="H169" s="3" t="s">
        <v>117</v>
      </c>
      <c r="I169">
        <v>91235</v>
      </c>
      <c r="J169" t="s">
        <v>875</v>
      </c>
      <c r="K169" t="s">
        <v>703</v>
      </c>
      <c r="M169" s="3" t="s">
        <v>1087</v>
      </c>
      <c r="N169" s="19">
        <v>29615</v>
      </c>
      <c r="O169" s="56">
        <v>37807</v>
      </c>
      <c r="Q169" s="3" t="s">
        <v>1092</v>
      </c>
      <c r="R169" s="3">
        <v>50</v>
      </c>
      <c r="S169" s="3">
        <f t="shared" si="4"/>
        <v>0</v>
      </c>
      <c r="U169" s="38" t="s">
        <v>507</v>
      </c>
      <c r="X169" s="32" t="s">
        <v>507</v>
      </c>
      <c r="AB169" s="32" t="s">
        <v>507</v>
      </c>
      <c r="AF169" s="32" t="s">
        <v>507</v>
      </c>
      <c r="AJ169" s="32" t="s">
        <v>507</v>
      </c>
      <c r="AN169" s="32" t="s">
        <v>507</v>
      </c>
    </row>
    <row r="170" spans="1:40" ht="12.75">
      <c r="A170" s="3">
        <f t="shared" si="5"/>
        <v>167</v>
      </c>
      <c r="B170" t="s">
        <v>225</v>
      </c>
      <c r="C170" t="s">
        <v>253</v>
      </c>
      <c r="D170" s="2" t="s">
        <v>979</v>
      </c>
      <c r="E170" t="s">
        <v>362</v>
      </c>
      <c r="G170" t="s">
        <v>369</v>
      </c>
      <c r="H170" s="3" t="s">
        <v>117</v>
      </c>
      <c r="I170">
        <v>91233</v>
      </c>
      <c r="J170" t="s">
        <v>839</v>
      </c>
      <c r="K170" t="s">
        <v>675</v>
      </c>
      <c r="L170" s="1" t="s">
        <v>523</v>
      </c>
      <c r="M170" s="3" t="s">
        <v>916</v>
      </c>
      <c r="N170" s="19">
        <v>31684</v>
      </c>
      <c r="O170" s="56">
        <v>37908</v>
      </c>
      <c r="P170" t="s">
        <v>1107</v>
      </c>
      <c r="Q170" s="3" t="s">
        <v>1091</v>
      </c>
      <c r="R170" s="3">
        <v>10000</v>
      </c>
      <c r="S170" s="3">
        <f t="shared" si="4"/>
        <v>4000</v>
      </c>
      <c r="U170" s="38">
        <v>4000</v>
      </c>
      <c r="V170" s="32">
        <v>2</v>
      </c>
      <c r="W170" s="32">
        <v>20</v>
      </c>
      <c r="X170" s="32">
        <v>128</v>
      </c>
      <c r="AF170" s="32" t="s">
        <v>507</v>
      </c>
      <c r="AJ170" s="32" t="s">
        <v>507</v>
      </c>
      <c r="AN170" s="32" t="s">
        <v>507</v>
      </c>
    </row>
    <row r="171" spans="1:40" ht="12.75">
      <c r="A171" s="3">
        <f t="shared" si="5"/>
        <v>168</v>
      </c>
      <c r="B171" t="s">
        <v>172</v>
      </c>
      <c r="C171" t="s">
        <v>197</v>
      </c>
      <c r="D171" s="2" t="s">
        <v>973</v>
      </c>
      <c r="E171" t="s">
        <v>265</v>
      </c>
      <c r="G171" t="s">
        <v>114</v>
      </c>
      <c r="H171" s="3" t="s">
        <v>117</v>
      </c>
      <c r="I171">
        <v>91122</v>
      </c>
      <c r="J171" t="s">
        <v>806</v>
      </c>
      <c r="K171" t="s">
        <v>650</v>
      </c>
      <c r="L171" s="2"/>
      <c r="M171" s="3" t="s">
        <v>916</v>
      </c>
      <c r="N171" s="19">
        <v>29271</v>
      </c>
      <c r="O171" s="56">
        <v>37874</v>
      </c>
      <c r="Q171" s="3" t="s">
        <v>1092</v>
      </c>
      <c r="R171" s="3" t="s">
        <v>507</v>
      </c>
      <c r="S171" s="3">
        <f t="shared" si="4"/>
        <v>0</v>
      </c>
      <c r="AN171" s="32" t="s">
        <v>507</v>
      </c>
    </row>
  </sheetData>
  <hyperlinks>
    <hyperlink ref="L7" r:id="rId1" display="to.me@no.net"/>
    <hyperlink ref="L22" r:id="rId2" display="white@house.gov"/>
    <hyperlink ref="L47" r:id="rId3" display="chemical@sales.com"/>
    <hyperlink ref="L61" r:id="rId4" display="abc@state.gov"/>
    <hyperlink ref="L88" r:id="rId5" display="123@dot.com"/>
    <hyperlink ref="L116" r:id="rId6" display="jdm@new.edu"/>
    <hyperlink ref="L146" r:id="rId7" display="sud@sud.com"/>
    <hyperlink ref="L156" r:id="rId8" display="service@grocery.com"/>
    <hyperlink ref="L137" r:id="rId9" display="white@house.gov"/>
    <hyperlink ref="L53" r:id="rId10" display="chemical@sales.com"/>
    <hyperlink ref="L39" r:id="rId11" display="abc@state.gov"/>
    <hyperlink ref="L74" r:id="rId12" display="123@dot.com"/>
    <hyperlink ref="L62" r:id="rId13" display="jdm@new.edu"/>
    <hyperlink ref="L151" r:id="rId14" display="service@grocery.com"/>
    <hyperlink ref="L63" r:id="rId15" display="sud@sud.com"/>
    <hyperlink ref="L29" r:id="rId16" display="abc@state.gov"/>
    <hyperlink ref="L102" r:id="rId17" display="123@dot.com"/>
    <hyperlink ref="L36" r:id="rId18" display="jdm@new.edu"/>
    <hyperlink ref="L122" r:id="rId19" display="sud@sud.com"/>
    <hyperlink ref="L123" r:id="rId20" display="service@grocery.com"/>
    <hyperlink ref="L52" r:id="rId21" display="abc@state.gov"/>
    <hyperlink ref="L94" r:id="rId22" display="abc@state.gov"/>
    <hyperlink ref="L9" r:id="rId23" display="abc@state.gov"/>
    <hyperlink ref="L170" r:id="rId24" display="123@dot.com"/>
    <hyperlink ref="L161" r:id="rId25" display="jdm@new.edu"/>
    <hyperlink ref="L136" r:id="rId26" display="sud@sud.com"/>
    <hyperlink ref="L32" r:id="rId27" display="service@grocery.com"/>
    <hyperlink ref="L42" r:id="rId28" display="sud@sud.com"/>
    <hyperlink ref="L145" r:id="rId29" display="service@grocery.com"/>
    <hyperlink ref="L10" r:id="rId30" display="abc@state.gov"/>
    <hyperlink ref="L21" r:id="rId31" display="abc@state.gov"/>
    <hyperlink ref="L35" r:id="rId32" display="abc@state.gov"/>
    <hyperlink ref="L59" r:id="rId33" display="123@dot.com"/>
    <hyperlink ref="L78" r:id="rId34" display="jdm@new.edu"/>
    <hyperlink ref="L95" r:id="rId35" display="sud@sud.com"/>
    <hyperlink ref="L98" r:id="rId36" display="service@grocery.com"/>
    <hyperlink ref="L117" r:id="rId37" display="abc@state.gov"/>
    <hyperlink ref="L154" r:id="rId38" display="abc@state.gov"/>
    <hyperlink ref="L15" r:id="rId39" display="abc@state.gov"/>
    <hyperlink ref="L26" r:id="rId40" display="123@dot.com"/>
    <hyperlink ref="L68" r:id="rId41" display="jdm@new.edu"/>
    <hyperlink ref="L83" r:id="rId42" display="sud@sud.com"/>
    <hyperlink ref="L96" r:id="rId43" display="service@grocery.com"/>
    <hyperlink ref="L124" r:id="rId44" display="abc@state.gov"/>
    <hyperlink ref="L167" r:id="rId45" display="abc@state.gov"/>
    <hyperlink ref="L71" r:id="rId46" display="123@dot.com"/>
    <hyperlink ref="L81" r:id="rId47" display="jdm@new.edu"/>
    <hyperlink ref="L107" r:id="rId48" display="sud@sud.com"/>
    <hyperlink ref="L134" r:id="rId49" display="abc@state.gov"/>
    <hyperlink ref="L141" r:id="rId50" display="abc@state.gov"/>
    <hyperlink ref="L57" r:id="rId51" display="abc@state.gov"/>
    <hyperlink ref="L150:L169" r:id="rId52" display="abc@state.gov"/>
    <hyperlink ref="L112" r:id="rId53" display="service@grocery.com"/>
  </hyperlinks>
  <printOptions/>
  <pageMargins left="0.75" right="0.75" top="1" bottom="1" header="0.5" footer="0.5"/>
  <pageSetup horizontalDpi="600" verticalDpi="600" orientation="portrait" r:id="rId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B5" sqref="B5"/>
    </sheetView>
  </sheetViews>
  <sheetFormatPr defaultColWidth="9.140625" defaultRowHeight="12.75"/>
  <cols>
    <col min="1" max="1" width="87.7109375" style="43" customWidth="1"/>
    <col min="2" max="8" width="9.140625" style="30" customWidth="1"/>
    <col min="9" max="16" width="9.140625" style="31" customWidth="1"/>
  </cols>
  <sheetData>
    <row r="1" ht="15">
      <c r="A1" s="44" t="s">
        <v>1111</v>
      </c>
    </row>
    <row r="2" ht="15.75">
      <c r="A2" s="45" t="s">
        <v>1122</v>
      </c>
    </row>
    <row r="3" ht="15">
      <c r="A3" s="44"/>
    </row>
    <row r="4" ht="15">
      <c r="A4" s="44" t="s">
        <v>1119</v>
      </c>
    </row>
    <row r="5" ht="15.75">
      <c r="A5" s="44" t="s">
        <v>1123</v>
      </c>
    </row>
    <row r="6" ht="15">
      <c r="A6" s="44" t="s">
        <v>1120</v>
      </c>
    </row>
    <row r="7" ht="15">
      <c r="A7" s="44" t="s">
        <v>1154</v>
      </c>
    </row>
    <row r="8" ht="15">
      <c r="A8" s="44" t="s">
        <v>1155</v>
      </c>
    </row>
    <row r="9" ht="15">
      <c r="A9" s="44" t="s">
        <v>1156</v>
      </c>
    </row>
    <row r="10" ht="15">
      <c r="A10" s="44"/>
    </row>
    <row r="11" ht="15">
      <c r="A11" s="44" t="s">
        <v>1118</v>
      </c>
    </row>
    <row r="12" ht="15">
      <c r="A12" s="44" t="s">
        <v>1157</v>
      </c>
    </row>
    <row r="13" ht="15">
      <c r="A13" s="44"/>
    </row>
    <row r="14" ht="15.75">
      <c r="A14" s="44" t="s">
        <v>1124</v>
      </c>
    </row>
    <row r="15" ht="15">
      <c r="A15" s="44"/>
    </row>
    <row r="16" ht="15.75">
      <c r="A16" s="44" t="s">
        <v>1125</v>
      </c>
    </row>
    <row r="17" ht="15">
      <c r="A17" s="44"/>
    </row>
    <row r="18" ht="15">
      <c r="A18" s="44" t="s">
        <v>1128</v>
      </c>
    </row>
    <row r="19" ht="15">
      <c r="A19" s="44" t="s">
        <v>1129</v>
      </c>
    </row>
    <row r="20" ht="15">
      <c r="A20" s="44"/>
    </row>
    <row r="21" ht="15">
      <c r="A21" s="44" t="s">
        <v>1130</v>
      </c>
    </row>
    <row r="22" ht="15">
      <c r="A22" s="44" t="s">
        <v>1126</v>
      </c>
    </row>
    <row r="23" ht="15">
      <c r="A23" s="44"/>
    </row>
    <row r="24" ht="15">
      <c r="A24" s="44" t="s">
        <v>1144</v>
      </c>
    </row>
    <row r="25" ht="15">
      <c r="A25" s="44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8" sqref="A18"/>
    </sheetView>
  </sheetViews>
  <sheetFormatPr defaultColWidth="9.140625" defaultRowHeight="12.75"/>
  <cols>
    <col min="2" max="2" width="13.57421875" style="0" customWidth="1"/>
    <col min="3" max="3" width="10.8515625" style="8" customWidth="1"/>
    <col min="4" max="4" width="12.57421875" style="0" customWidth="1"/>
    <col min="5" max="8" width="12.421875" style="0" bestFit="1" customWidth="1"/>
    <col min="9" max="28" width="13.57421875" style="0" bestFit="1" customWidth="1"/>
  </cols>
  <sheetData>
    <row r="1" spans="4:10" ht="12.75">
      <c r="D1" s="27" t="s">
        <v>1131</v>
      </c>
      <c r="E1" s="28"/>
      <c r="F1" s="28"/>
      <c r="G1" s="28"/>
      <c r="H1" s="28"/>
      <c r="I1" s="28"/>
      <c r="J1" s="49"/>
    </row>
    <row r="2" spans="4:10" ht="12.75">
      <c r="D2" s="27"/>
      <c r="E2" s="28"/>
      <c r="F2" s="28"/>
      <c r="G2" s="28"/>
      <c r="H2" s="28"/>
      <c r="I2" s="28"/>
      <c r="J2" s="49"/>
    </row>
    <row r="3" spans="3:28" ht="12.75">
      <c r="C3" s="60" t="s">
        <v>1277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  <c r="O3" t="s">
        <v>22</v>
      </c>
      <c r="P3" t="s">
        <v>23</v>
      </c>
      <c r="Q3" t="s">
        <v>24</v>
      </c>
      <c r="R3" t="s">
        <v>25</v>
      </c>
      <c r="S3" t="s">
        <v>26</v>
      </c>
      <c r="T3" t="s">
        <v>27</v>
      </c>
      <c r="U3" t="s">
        <v>28</v>
      </c>
      <c r="V3" t="s">
        <v>29</v>
      </c>
      <c r="W3" t="s">
        <v>30</v>
      </c>
      <c r="X3" t="s">
        <v>31</v>
      </c>
      <c r="Y3" t="s">
        <v>32</v>
      </c>
      <c r="Z3" t="s">
        <v>33</v>
      </c>
      <c r="AA3" t="s">
        <v>34</v>
      </c>
      <c r="AB3" t="s">
        <v>964</v>
      </c>
    </row>
    <row r="4" spans="1:28" ht="12.75">
      <c r="A4">
        <v>1</v>
      </c>
      <c r="B4" t="s">
        <v>953</v>
      </c>
      <c r="C4" s="8">
        <f>SUM(D4:AB4)</f>
        <v>6034</v>
      </c>
      <c r="D4" s="12">
        <f>SUMIF(Contributions!V:V,"= 1",Contributions!U:U)</f>
        <v>1673</v>
      </c>
      <c r="E4" s="8">
        <f>SUMIF(Contributions!Z:Z,"= 1",Contributions!Y:Y)</f>
        <v>3261</v>
      </c>
      <c r="F4" s="8">
        <f>SUMIF(Contributions!AD:AD,"= 1",Contributions!AC:AC)</f>
        <v>350</v>
      </c>
      <c r="G4" s="8">
        <f>SUMIF(Contributions!AH:AH,"= 1",Contributions!AG:AG)</f>
        <v>400</v>
      </c>
      <c r="H4" s="8">
        <f>SUMIF(Contributions!AL:AL,"= 1",Contributions!AK:AK)</f>
        <v>300</v>
      </c>
      <c r="I4" s="8">
        <f>SUMIF(Contributions!AP:AP,"= 1",Contributions!AO:AO)</f>
        <v>50</v>
      </c>
      <c r="J4" s="8">
        <f>SUMIF(Contributions!AT:AT,"= 1",Contributions!AS:AS)</f>
        <v>0</v>
      </c>
      <c r="K4" s="8">
        <f>SUMIF(Contributions!AX:AX,"= 1",Contributions!AW:AW)</f>
        <v>0</v>
      </c>
      <c r="L4" s="8">
        <f>SUMIF(Contributions!BB:BB,"= 1",Contributions!BA:BA)</f>
        <v>0</v>
      </c>
      <c r="M4" s="8">
        <f>SUMIF(Contributions!BF:BF,"= 1",Contributions!BE:BE)</f>
        <v>0</v>
      </c>
      <c r="N4" s="8">
        <f>SUMIF(Contributions!BJ:BJ,"= 1",Contributions!BI:BI)</f>
        <v>0</v>
      </c>
      <c r="O4" s="8">
        <f>SUMIF(Contributions!BN:BN,"= 1",Contributions!BM:BM)</f>
        <v>0</v>
      </c>
      <c r="P4" s="8">
        <f>SUMIF(Contributions!BR:BR,"= 1",Contributions!BQ:BQ)</f>
        <v>0</v>
      </c>
      <c r="Q4" s="8">
        <f>SUMIF(Contributions!BV:BV,"= 1",Contributions!BU:BU)</f>
        <v>0</v>
      </c>
      <c r="R4" s="8">
        <f>SUMIF(Contributions!BZ:BZ,"= 1",Contributions!BY:BY)</f>
        <v>0</v>
      </c>
      <c r="S4" s="8">
        <f>SUMIF(Contributions!CD:CD,"= 1",Contributions!CC:CC)</f>
        <v>0</v>
      </c>
      <c r="T4" s="8">
        <f>SUMIF(Contributions!CH:CH,"= 1",Contributions!CG:CG)</f>
        <v>0</v>
      </c>
      <c r="U4" s="8">
        <f>SUMIF(Contributions!CL:CL,"= 1",Contributions!CK:CK)</f>
        <v>0</v>
      </c>
      <c r="V4" s="8">
        <f>SUMIF(Contributions!CP:CP,"= 1",Contributions!CO:CO)</f>
        <v>0</v>
      </c>
      <c r="W4" s="8">
        <f>SUMIF(Contributions!CT:CT,"= 1",Contributions!CS:CS)</f>
        <v>0</v>
      </c>
      <c r="X4" s="8">
        <f>SUMIF(Contributions!CX:CX,"= 1",Contributions!CW:CW)</f>
        <v>0</v>
      </c>
      <c r="Y4" s="8">
        <f>SUMIF(Contributions!DB:DB,"= 1",Contributions!DA:DA)</f>
        <v>0</v>
      </c>
      <c r="Z4" s="8">
        <f>SUMIF(Contributions!DF:DF,"= 1",Contributions!DE:DE)</f>
        <v>0</v>
      </c>
      <c r="AA4" s="8">
        <f>SUMIF(Contributions!DJ:DJ,"= 1",Contributions!DI:DI)</f>
        <v>0</v>
      </c>
      <c r="AB4" s="8">
        <f>SUMIF(Contributions!DN:DN,"= 1",Contributions!DM:DM)</f>
        <v>0</v>
      </c>
    </row>
    <row r="5" spans="1:28" ht="12.75">
      <c r="A5">
        <v>2</v>
      </c>
      <c r="B5" t="s">
        <v>954</v>
      </c>
      <c r="C5" s="8">
        <f aca="true" t="shared" si="0" ref="C5:C15">SUM(D5:AB5)</f>
        <v>7847</v>
      </c>
      <c r="D5" s="12">
        <f>SUMIF(Contributions!V:V,"= 2",Contributions!U:U)</f>
        <v>4447</v>
      </c>
      <c r="E5" s="8">
        <f>SUMIF(Contributions!Z:Z,"= 2",Contributions!Y:Y)</f>
        <v>2750</v>
      </c>
      <c r="F5" s="8">
        <f>SUMIF(Contributions!AD:AD,"= 2",Contributions!AC:AC)</f>
        <v>300</v>
      </c>
      <c r="G5" s="8">
        <f>SUMIF(Contributions!AH:AH,"= 2",Contributions!AG:AG)</f>
        <v>300</v>
      </c>
      <c r="H5" s="8">
        <f>SUMIF(Contributions!AL:AL,"= 2",Contributions!AK:AK)</f>
        <v>50</v>
      </c>
      <c r="I5" s="8">
        <f>SUMIF(Contributions!AP:AP,"= 2",Contributions!AO:AO)</f>
        <v>0</v>
      </c>
      <c r="J5" s="8">
        <f>SUMIF(Contributions!AT:AT,"= 2",Contributions!AS:AS)</f>
        <v>0</v>
      </c>
      <c r="K5" s="8">
        <f>SUMIF(Contributions!AX:AX,"= 2",Contributions!AW:AW)</f>
        <v>0</v>
      </c>
      <c r="L5" s="8">
        <f>SUMIF(Contributions!BB:BB,"= 2",Contributions!BA:BA)</f>
        <v>0</v>
      </c>
      <c r="M5" s="8">
        <f>SUMIF(Contributions!BF:BF,"= 2",Contributions!BE:BE)</f>
        <v>0</v>
      </c>
      <c r="N5" s="8">
        <f>SUMIF(Contributions!BJ:BJ,"= 2",Contributions!BI:BI)</f>
        <v>0</v>
      </c>
      <c r="O5" s="8">
        <f>SUMIF(Contributions!BN:BN,"= 2",Contributions!BM:BM)</f>
        <v>0</v>
      </c>
      <c r="P5" s="8">
        <f>SUMIF(Contributions!BR:BR,"= 2",Contributions!BQ:BQ)</f>
        <v>0</v>
      </c>
      <c r="Q5" s="8">
        <f>SUMIF(Contributions!BV:BV,"= 2",Contributions!BU:BU)</f>
        <v>0</v>
      </c>
      <c r="R5" s="8">
        <f>SUMIF(Contributions!BZ:BZ,"= 2",Contributions!BY:BY)</f>
        <v>0</v>
      </c>
      <c r="S5" s="8">
        <f>SUMIF(Contributions!CD:CD,"= 2",Contributions!CC:CC)</f>
        <v>0</v>
      </c>
      <c r="T5" s="8">
        <f>SUMIF(Contributions!CH:CH,"= 2",Contributions!CG:CG)</f>
        <v>0</v>
      </c>
      <c r="U5" s="8">
        <f>SUMIF(Contributions!CL:CL,"= 2",Contributions!CK:CK)</f>
        <v>0</v>
      </c>
      <c r="V5" s="8">
        <f>SUMIF(Contributions!CP:CP,"= 2",Contributions!CO:CO)</f>
        <v>0</v>
      </c>
      <c r="W5" s="8">
        <f>SUMIF(Contributions!CT:CT,"= 2",Contributions!CS:CS)</f>
        <v>0</v>
      </c>
      <c r="X5" s="8">
        <f>SUMIF(Contributions!CX:CX,"= 2",Contributions!CW:CW)</f>
        <v>0</v>
      </c>
      <c r="Y5" s="8">
        <f>SUMIF(Contributions!DB:DB,"= 2",Contributions!DA:DA)</f>
        <v>0</v>
      </c>
      <c r="Z5" s="8">
        <f>SUMIF(Contributions!DF:DF,"= 2",Contributions!DE:DE)</f>
        <v>0</v>
      </c>
      <c r="AA5" s="8">
        <f>SUMIF(Contributions!DJ:DJ,"= 2",Contributions!DI:DI)</f>
        <v>0</v>
      </c>
      <c r="AB5" s="8">
        <f>SUMIF(Contributions!DN:DN,"= 2",Contributions!DM:DM)</f>
        <v>0</v>
      </c>
    </row>
    <row r="6" spans="1:28" ht="12.75">
      <c r="A6">
        <v>3</v>
      </c>
      <c r="B6" t="s">
        <v>955</v>
      </c>
      <c r="C6" s="8">
        <f t="shared" si="0"/>
        <v>7782</v>
      </c>
      <c r="D6" s="12">
        <f>SUMIF(Contributions!V:V,"= 3",Contributions!U:U)</f>
        <v>6082</v>
      </c>
      <c r="E6" s="8">
        <f>SUMIF(Contributions!Z:Z,"= 3",Contributions!Y:Y)</f>
        <v>1150</v>
      </c>
      <c r="F6" s="8">
        <f>SUMIF(Contributions!AD:AD,"= 3",Contributions!AC:AC)</f>
        <v>500</v>
      </c>
      <c r="G6" s="8">
        <f>SUMIF(Contributions!AH:AH,"= 3",Contributions!AG:AG)</f>
        <v>50</v>
      </c>
      <c r="H6" s="8">
        <f>SUMIF(Contributions!AL:AL,"= 3",Contributions!AK:AK)</f>
        <v>0</v>
      </c>
      <c r="I6" s="8">
        <f>SUMIF(Contributions!AP:AP,"= 3",Contributions!AO:AO)</f>
        <v>0</v>
      </c>
      <c r="J6" s="8">
        <f>SUMIF(Contributions!AT:AT,"= 3",Contributions!AS:AS)</f>
        <v>0</v>
      </c>
      <c r="K6" s="8">
        <f>SUMIF(Contributions!AX:AX,"= 3",Contributions!AW:AW)</f>
        <v>0</v>
      </c>
      <c r="L6" s="8">
        <f>SUMIF(Contributions!BB:BB,"= 3",Contributions!BA:BA)</f>
        <v>0</v>
      </c>
      <c r="M6" s="8">
        <f>SUMIF(Contributions!BF:BF,"= 3",Contributions!BE:BE)</f>
        <v>0</v>
      </c>
      <c r="N6" s="8">
        <f>SUMIF(Contributions!BJ:BJ,"= 3",Contributions!BI:BI)</f>
        <v>0</v>
      </c>
      <c r="O6" s="8">
        <f>SUMIF(Contributions!BN:BN,"= 3",Contributions!BM:BM)</f>
        <v>0</v>
      </c>
      <c r="P6" s="8">
        <f>SUMIF(Contributions!BR:BR,"= 3",Contributions!BQ:BQ)</f>
        <v>0</v>
      </c>
      <c r="Q6" s="8">
        <f>SUMIF(Contributions!BV:BV,"= 3",Contributions!BU:BU)</f>
        <v>0</v>
      </c>
      <c r="R6" s="8">
        <f>SUMIF(Contributions!BZ:BZ,"= 3",Contributions!BY:BY)</f>
        <v>0</v>
      </c>
      <c r="S6" s="8">
        <f>SUMIF(Contributions!CD:CD,"= 3",Contributions!CC:CC)</f>
        <v>0</v>
      </c>
      <c r="T6" s="8">
        <f>SUMIF(Contributions!CH:CH,"= 3",Contributions!CG:CG)</f>
        <v>0</v>
      </c>
      <c r="U6" s="8">
        <f>SUMIF(Contributions!CL:CL,"= 3",Contributions!CK:CK)</f>
        <v>0</v>
      </c>
      <c r="V6" s="8">
        <f>SUMIF(Contributions!CP:CP,"= 3",Contributions!CO:CO)</f>
        <v>0</v>
      </c>
      <c r="W6" s="8">
        <f>SUMIF(Contributions!CT:CT,"= 3",Contributions!CS:CS)</f>
        <v>0</v>
      </c>
      <c r="X6" s="8">
        <f>SUMIF(Contributions!CX:CX,"= 3",Contributions!CW:CW)</f>
        <v>0</v>
      </c>
      <c r="Y6" s="8">
        <f>SUMIF(Contributions!DB:DB,"= 3",Contributions!DA:DA)</f>
        <v>0</v>
      </c>
      <c r="Z6" s="8">
        <f>SUMIF(Contributions!DF:DF,"= 3",Contributions!DE:DE)</f>
        <v>0</v>
      </c>
      <c r="AA6" s="8">
        <f>SUMIF(Contributions!DJ:DJ,"= 3",Contributions!DI:DI)</f>
        <v>0</v>
      </c>
      <c r="AB6" s="8">
        <f>SUMIF(Contributions!DN:DN,"= 3",Contributions!DM:DM)</f>
        <v>0</v>
      </c>
    </row>
    <row r="7" spans="1:28" ht="12.75">
      <c r="A7">
        <v>4</v>
      </c>
      <c r="B7" t="s">
        <v>252</v>
      </c>
      <c r="C7" s="8">
        <f t="shared" si="0"/>
        <v>7187</v>
      </c>
      <c r="D7" s="12">
        <f>SUMIF(Contributions!V:V,"= 4",Contributions!U:U)</f>
        <v>6637</v>
      </c>
      <c r="E7" s="8">
        <f>SUMIF(Contributions!Z:Z,"= 4",Contributions!Y:Y)</f>
        <v>500</v>
      </c>
      <c r="F7" s="8">
        <f>SUMIF(Contributions!AD:AD,"= 4",Contributions!AC:AC)</f>
        <v>50</v>
      </c>
      <c r="G7" s="8">
        <f>SUMIF(Contributions!AH:AH,"= 4",Contributions!AG:AG)</f>
        <v>0</v>
      </c>
      <c r="H7" s="8">
        <f>SUMIF(Contributions!AL:AL,"= 4",Contributions!AK:AK)</f>
        <v>0</v>
      </c>
      <c r="I7" s="8">
        <f>SUMIF(Contributions!AP:AP,"= 4",Contributions!AO:AO)</f>
        <v>0</v>
      </c>
      <c r="J7" s="8">
        <f>SUMIF(Contributions!AT:AT,"= 4",Contributions!AS:AS)</f>
        <v>0</v>
      </c>
      <c r="K7" s="8">
        <f>SUMIF(Contributions!AX:AX,"= 4",Contributions!AW:AW)</f>
        <v>0</v>
      </c>
      <c r="L7" s="8">
        <f>SUMIF(Contributions!BB:BB,"= 4",Contributions!BA:BA)</f>
        <v>0</v>
      </c>
      <c r="M7" s="8">
        <f>SUMIF(Contributions!BF:BF,"= 4",Contributions!BE:BE)</f>
        <v>0</v>
      </c>
      <c r="N7" s="8">
        <f>SUMIF(Contributions!BJ:BJ,"= 4",Contributions!BI:BI)</f>
        <v>0</v>
      </c>
      <c r="O7" s="8">
        <f>SUMIF(Contributions!BN:BN,"= 4",Contributions!BM:BM)</f>
        <v>0</v>
      </c>
      <c r="P7" s="8">
        <f>SUMIF(Contributions!BR:BR,"= 4",Contributions!BQ:BQ)</f>
        <v>0</v>
      </c>
      <c r="Q7" s="8">
        <f>SUMIF(Contributions!BV:BV,"= 4",Contributions!BU:BU)</f>
        <v>0</v>
      </c>
      <c r="R7" s="8">
        <f>SUMIF(Contributions!BZ:BZ,"= 4",Contributions!BY:BY)</f>
        <v>0</v>
      </c>
      <c r="S7" s="8">
        <f>SUMIF(Contributions!CD:CD,"= 4",Contributions!CC:CC)</f>
        <v>0</v>
      </c>
      <c r="T7" s="8">
        <f>SUMIF(Contributions!CH:CH,"= 4",Contributions!CG:CG)</f>
        <v>0</v>
      </c>
      <c r="U7" s="8">
        <f>SUMIF(Contributions!CL:CL,"= 4",Contributions!CK:CK)</f>
        <v>0</v>
      </c>
      <c r="V7" s="8">
        <f>SUMIF(Contributions!CP:CP,"= 4",Contributions!CO:CO)</f>
        <v>0</v>
      </c>
      <c r="W7" s="8">
        <f>SUMIF(Contributions!CT:CT,"= 4",Contributions!CS:CS)</f>
        <v>0</v>
      </c>
      <c r="X7" s="8">
        <f>SUMIF(Contributions!CX:CX,"= 4",Contributions!CW:CW)</f>
        <v>0</v>
      </c>
      <c r="Y7" s="8">
        <f>SUMIF(Contributions!DB:DB,"= 4",Contributions!DA:DA)</f>
        <v>0</v>
      </c>
      <c r="Z7" s="8">
        <f>SUMIF(Contributions!DF:DF,"= 4",Contributions!DE:DE)</f>
        <v>0</v>
      </c>
      <c r="AA7" s="8">
        <f>SUMIF(Contributions!DJ:DJ,"= 4",Contributions!DI:DI)</f>
        <v>0</v>
      </c>
      <c r="AB7" s="8">
        <f>SUMIF(Contributions!DN:DN,"= 4",Contributions!DM:DM)</f>
        <v>0</v>
      </c>
    </row>
    <row r="8" spans="1:28" ht="12.75">
      <c r="A8">
        <v>5</v>
      </c>
      <c r="B8" t="s">
        <v>956</v>
      </c>
      <c r="C8" s="8">
        <f t="shared" si="0"/>
        <v>1100</v>
      </c>
      <c r="D8" s="12">
        <f>SUMIF(Contributions!V:V,"= 5",Contributions!U:U)</f>
        <v>1100</v>
      </c>
      <c r="E8" s="8">
        <f>SUMIF(Contributions!Z:Z,"= 5",Contributions!Y:Y)</f>
        <v>0</v>
      </c>
      <c r="F8" s="8">
        <f>SUMIF(Contributions!AD:AD,"= 5",Contributions!AC:AC)</f>
        <v>0</v>
      </c>
      <c r="G8" s="8">
        <f>SUMIF(Contributions!AH:AH,"= 5",Contributions!AG:AG)</f>
        <v>0</v>
      </c>
      <c r="H8" s="8">
        <f>SUMIF(Contributions!AL:AL,"= 5",Contributions!AK:AK)</f>
        <v>0</v>
      </c>
      <c r="I8" s="8">
        <f>SUMIF(Contributions!AP:AP,"= 5",Contributions!AO:AO)</f>
        <v>0</v>
      </c>
      <c r="J8" s="8">
        <f>SUMIF(Contributions!AT:AT,"= 5",Contributions!AS:AS)</f>
        <v>0</v>
      </c>
      <c r="K8" s="8">
        <f>SUMIF(Contributions!AX:AX,"= 5",Contributions!AW:AW)</f>
        <v>0</v>
      </c>
      <c r="L8" s="8">
        <f>SUMIF(Contributions!BB:BB,"= 5",Contributions!BA:BA)</f>
        <v>0</v>
      </c>
      <c r="M8" s="8">
        <f>SUMIF(Contributions!BF:BF,"= 5",Contributions!BE:BE)</f>
        <v>0</v>
      </c>
      <c r="N8" s="8">
        <f>SUMIF(Contributions!BJ:BJ,"= 5",Contributions!BI:BI)</f>
        <v>0</v>
      </c>
      <c r="O8" s="8">
        <f>SUMIF(Contributions!BN:BN,"= 5",Contributions!BM:BM)</f>
        <v>0</v>
      </c>
      <c r="P8" s="8">
        <f>SUMIF(Contributions!BR:BR,"= 5",Contributions!BQ:BQ)</f>
        <v>0</v>
      </c>
      <c r="Q8" s="8">
        <f>SUMIF(Contributions!BV:BV,"= 5",Contributions!BU:BU)</f>
        <v>0</v>
      </c>
      <c r="R8" s="8">
        <f>SUMIF(Contributions!BZ:BZ,"= 5",Contributions!BY:BY)</f>
        <v>0</v>
      </c>
      <c r="S8" s="8">
        <f>SUMIF(Contributions!CD:CD,"= 5",Contributions!CC:CC)</f>
        <v>0</v>
      </c>
      <c r="T8" s="8">
        <f>SUMIF(Contributions!CH:CH,"= 5",Contributions!CG:CG)</f>
        <v>0</v>
      </c>
      <c r="U8" s="8">
        <f>SUMIF(Contributions!CL:CL,"= 5",Contributions!CK:CK)</f>
        <v>0</v>
      </c>
      <c r="V8" s="8">
        <f>SUMIF(Contributions!CP:CP,"= 5",Contributions!CO:CO)</f>
        <v>0</v>
      </c>
      <c r="W8" s="8">
        <f>SUMIF(Contributions!CT:CT,"= 5",Contributions!CS:CS)</f>
        <v>0</v>
      </c>
      <c r="X8" s="8">
        <f>SUMIF(Contributions!CX:CX,"= 5",Contributions!CW:CW)</f>
        <v>0</v>
      </c>
      <c r="Y8" s="8">
        <f>SUMIF(Contributions!DB:DB,"= 5",Contributions!DA:DA)</f>
        <v>0</v>
      </c>
      <c r="Z8" s="8">
        <f>SUMIF(Contributions!DF:DF,"= 5",Contributions!DE:DE)</f>
        <v>0</v>
      </c>
      <c r="AA8" s="8">
        <f>SUMIF(Contributions!DJ:DJ,"= 5",Contributions!DI:DI)</f>
        <v>0</v>
      </c>
      <c r="AB8" s="8">
        <f>SUMIF(Contributions!DN:DN,"= 5",Contributions!DM:DM)</f>
        <v>0</v>
      </c>
    </row>
    <row r="9" spans="1:28" ht="12.75">
      <c r="A9">
        <v>6</v>
      </c>
      <c r="B9" t="s">
        <v>957</v>
      </c>
      <c r="C9" s="8">
        <f t="shared" si="0"/>
        <v>0</v>
      </c>
      <c r="D9" s="12">
        <f>SUMIF(Contributions!V:V,"= 6",Contributions!U:U)</f>
        <v>0</v>
      </c>
      <c r="E9" s="8">
        <f>SUMIF(Contributions!Z:Z,"= 6",Contributions!Y:Y)</f>
        <v>0</v>
      </c>
      <c r="F9" s="8">
        <f>SUMIF(Contributions!AD:AD,"= 6",Contributions!AC:AC)</f>
        <v>0</v>
      </c>
      <c r="G9" s="8">
        <f>SUMIF(Contributions!AH:AH,"= 6",Contributions!AG:AG)</f>
        <v>0</v>
      </c>
      <c r="H9" s="8">
        <f>SUMIF(Contributions!AL:AL,"= 6",Contributions!AK:AK)</f>
        <v>0</v>
      </c>
      <c r="I9" s="8">
        <f>SUMIF(Contributions!AP:AP,"= 6",Contributions!AO:AO)</f>
        <v>0</v>
      </c>
      <c r="J9" s="8">
        <f>SUMIF(Contributions!AT:AT,"= 6",Contributions!AS:AS)</f>
        <v>0</v>
      </c>
      <c r="K9" s="8">
        <f>SUMIF(Contributions!AX:AX,"= 6",Contributions!AW:AW)</f>
        <v>0</v>
      </c>
      <c r="L9" s="8">
        <f>SUMIF(Contributions!BB:BB,"= 6",Contributions!BA:BA)</f>
        <v>0</v>
      </c>
      <c r="M9" s="8">
        <f>SUMIF(Contributions!BF:BF,"= 6",Contributions!BE:BE)</f>
        <v>0</v>
      </c>
      <c r="N9" s="8">
        <f>SUMIF(Contributions!BJ:BJ,"= 6",Contributions!BI:BI)</f>
        <v>0</v>
      </c>
      <c r="O9" s="8">
        <f>SUMIF(Contributions!BN:BN,"= 6",Contributions!BM:BM)</f>
        <v>0</v>
      </c>
      <c r="P9" s="8">
        <f>SUMIF(Contributions!BR:BR,"= 6",Contributions!BQ:BQ)</f>
        <v>0</v>
      </c>
      <c r="Q9" s="8">
        <f>SUMIF(Contributions!BV:BV,"= 6",Contributions!BU:BU)</f>
        <v>0</v>
      </c>
      <c r="R9" s="8">
        <f>SUMIF(Contributions!BZ:BZ,"= 6",Contributions!BY:BY)</f>
        <v>0</v>
      </c>
      <c r="S9" s="8">
        <f>SUMIF(Contributions!CD:CD,"= 6",Contributions!CC:CC)</f>
        <v>0</v>
      </c>
      <c r="T9" s="8">
        <f>SUMIF(Contributions!CH:CH,"= 6",Contributions!CG:CG)</f>
        <v>0</v>
      </c>
      <c r="U9" s="8">
        <f>SUMIF(Contributions!CL:CL,"= 6",Contributions!CK:CK)</f>
        <v>0</v>
      </c>
      <c r="V9" s="8">
        <f>SUMIF(Contributions!CP:CP,"= 6",Contributions!CO:CO)</f>
        <v>0</v>
      </c>
      <c r="W9" s="8">
        <f>SUMIF(Contributions!CT:CT,"= 6",Contributions!CS:CS)</f>
        <v>0</v>
      </c>
      <c r="X9" s="8">
        <f>SUMIF(Contributions!CX:CX,"= 6",Contributions!CW:CW)</f>
        <v>0</v>
      </c>
      <c r="Y9" s="8">
        <f>SUMIF(Contributions!DB:DB,"= 6",Contributions!DA:DA)</f>
        <v>0</v>
      </c>
      <c r="Z9" s="8">
        <f>SUMIF(Contributions!DF:DF,"= 6",Contributions!DE:DE)</f>
        <v>0</v>
      </c>
      <c r="AA9" s="8">
        <f>SUMIF(Contributions!DJ:DJ,"= 6",Contributions!DI:DI)</f>
        <v>0</v>
      </c>
      <c r="AB9" s="8">
        <f>SUMIF(Contributions!DN:DN,"= 6",Contributions!DM:DM)</f>
        <v>0</v>
      </c>
    </row>
    <row r="10" spans="1:28" ht="12.75">
      <c r="A10">
        <v>7</v>
      </c>
      <c r="B10" t="s">
        <v>958</v>
      </c>
      <c r="C10" s="8">
        <f t="shared" si="0"/>
        <v>0</v>
      </c>
      <c r="D10" s="12">
        <f>SUMIF(Contributions!V:V,"= 7",Contributions!U:U)</f>
        <v>0</v>
      </c>
      <c r="E10" s="8">
        <f>SUMIF(Contributions!Z:Z,"= 7",Contributions!Y:Y)</f>
        <v>0</v>
      </c>
      <c r="F10" s="8">
        <f>SUMIF(Contributions!AD:AD,"= 7",Contributions!AC:AC)</f>
        <v>0</v>
      </c>
      <c r="G10" s="8">
        <f>SUMIF(Contributions!AH:AH,"= 7",Contributions!AG:AG)</f>
        <v>0</v>
      </c>
      <c r="H10" s="8">
        <f>SUMIF(Contributions!AL:AL,"= 7",Contributions!AK:AK)</f>
        <v>0</v>
      </c>
      <c r="I10" s="8">
        <f>SUMIF(Contributions!AP:AP,"= 7",Contributions!AO:AO)</f>
        <v>0</v>
      </c>
      <c r="J10" s="8">
        <f>SUMIF(Contributions!AT:AT,"= 7",Contributions!AS:AS)</f>
        <v>0</v>
      </c>
      <c r="K10" s="8">
        <f>SUMIF(Contributions!AX:AX,"= 7",Contributions!AW:AW)</f>
        <v>0</v>
      </c>
      <c r="L10" s="8">
        <f>SUMIF(Contributions!BB:BB,"= 7",Contributions!BA:BA)</f>
        <v>0</v>
      </c>
      <c r="M10" s="8">
        <f>SUMIF(Contributions!BF:BF,"= 7",Contributions!BE:BE)</f>
        <v>0</v>
      </c>
      <c r="N10" s="8">
        <f>SUMIF(Contributions!BJ:BJ,"= 7",Contributions!BI:BI)</f>
        <v>0</v>
      </c>
      <c r="O10" s="8">
        <f>SUMIF(Contributions!BN:BN,"= 7",Contributions!BM:BM)</f>
        <v>0</v>
      </c>
      <c r="P10" s="8">
        <f>SUMIF(Contributions!BR:BR,"= 7",Contributions!BQ:BQ)</f>
        <v>0</v>
      </c>
      <c r="Q10" s="8">
        <f>SUMIF(Contributions!BV:BV,"= 7",Contributions!BU:BU)</f>
        <v>0</v>
      </c>
      <c r="R10" s="8">
        <f>SUMIF(Contributions!BZ:BZ,"= 7",Contributions!BY:BY)</f>
        <v>0</v>
      </c>
      <c r="S10" s="8">
        <f>SUMIF(Contributions!CD:CD,"= 7",Contributions!CC:CC)</f>
        <v>0</v>
      </c>
      <c r="T10" s="8">
        <f>SUMIF(Contributions!CH:CH,"= 7",Contributions!CG:CG)</f>
        <v>0</v>
      </c>
      <c r="U10" s="8">
        <f>SUMIF(Contributions!CL:CL,"= 7",Contributions!CK:CK)</f>
        <v>0</v>
      </c>
      <c r="V10" s="8">
        <f>SUMIF(Contributions!CP:CP,"= 7",Contributions!CO:CO)</f>
        <v>0</v>
      </c>
      <c r="W10" s="8">
        <f>SUMIF(Contributions!CT:CT,"= 7",Contributions!CS:CS)</f>
        <v>0</v>
      </c>
      <c r="X10" s="8">
        <f>SUMIF(Contributions!CX:CX,"= 7",Contributions!CW:CW)</f>
        <v>0</v>
      </c>
      <c r="Y10" s="8">
        <f>SUMIF(Contributions!DB:DB,"= 7",Contributions!DA:DA)</f>
        <v>0</v>
      </c>
      <c r="Z10" s="8">
        <f>SUMIF(Contributions!DF:DF,"= 7",Contributions!DE:DE)</f>
        <v>0</v>
      </c>
      <c r="AA10" s="8">
        <f>SUMIF(Contributions!DJ:DJ,"= 7",Contributions!DI:DI)</f>
        <v>0</v>
      </c>
      <c r="AB10" s="8">
        <f>SUMIF(Contributions!DN:DN,"= 7",Contributions!DM:DM)</f>
        <v>0</v>
      </c>
    </row>
    <row r="11" spans="1:28" ht="12.75">
      <c r="A11">
        <v>8</v>
      </c>
      <c r="B11" t="s">
        <v>959</v>
      </c>
      <c r="C11" s="8">
        <f t="shared" si="0"/>
        <v>0</v>
      </c>
      <c r="D11" s="12">
        <f>SUMIF(Contributions!V:V,"= 8",Contributions!U:U)</f>
        <v>0</v>
      </c>
      <c r="E11" s="8">
        <f>SUMIF(Contributions!Z:Z,"= 8",Contributions!Y:Y)</f>
        <v>0</v>
      </c>
      <c r="F11" s="8">
        <f>SUMIF(Contributions!AD:AD,"= 8",Contributions!AC:AC)</f>
        <v>0</v>
      </c>
      <c r="G11" s="8">
        <f>SUMIF(Contributions!AH:AH,"= 8",Contributions!AG:AG)</f>
        <v>0</v>
      </c>
      <c r="H11" s="8">
        <f>SUMIF(Contributions!AL:AL,"= 8",Contributions!AK:AK)</f>
        <v>0</v>
      </c>
      <c r="I11" s="8">
        <f>SUMIF(Contributions!AP:AP,"= 8",Contributions!AO:AO)</f>
        <v>0</v>
      </c>
      <c r="J11" s="8">
        <f>SUMIF(Contributions!AT:AT,"= 8",Contributions!AS:AS)</f>
        <v>0</v>
      </c>
      <c r="K11" s="8">
        <f>SUMIF(Contributions!AX:AX,"= 8",Contributions!AW:AW)</f>
        <v>0</v>
      </c>
      <c r="L11" s="8">
        <f>SUMIF(Contributions!BB:BB,"= 8",Contributions!BA:BA)</f>
        <v>0</v>
      </c>
      <c r="M11" s="8">
        <f>SUMIF(Contributions!BF:BF,"= 8",Contributions!BE:BE)</f>
        <v>0</v>
      </c>
      <c r="N11" s="8">
        <f>SUMIF(Contributions!BJ:BJ,"= 8",Contributions!BI:BI)</f>
        <v>0</v>
      </c>
      <c r="O11" s="8">
        <f>SUMIF(Contributions!BN:BN,"= 8",Contributions!BM:BM)</f>
        <v>0</v>
      </c>
      <c r="P11" s="8">
        <f>SUMIF(Contributions!BR:BR,"= 8",Contributions!BQ:BQ)</f>
        <v>0</v>
      </c>
      <c r="Q11" s="8">
        <f>SUMIF(Contributions!BV:BV,"= 8",Contributions!BU:BU)</f>
        <v>0</v>
      </c>
      <c r="R11" s="8">
        <f>SUMIF(Contributions!BZ:BZ,"= 8",Contributions!BY:BY)</f>
        <v>0</v>
      </c>
      <c r="S11" s="8">
        <f>SUMIF(Contributions!CD:CD,"= 8",Contributions!CC:CC)</f>
        <v>0</v>
      </c>
      <c r="T11" s="8">
        <f>SUMIF(Contributions!CH:CH,"= 8",Contributions!CG:CG)</f>
        <v>0</v>
      </c>
      <c r="U11" s="8">
        <f>SUMIF(Contributions!CL:CL,"= 8",Contributions!CK:CK)</f>
        <v>0</v>
      </c>
      <c r="V11" s="8">
        <f>SUMIF(Contributions!CP:CP,"= 8",Contributions!CO:CO)</f>
        <v>0</v>
      </c>
      <c r="W11" s="8">
        <f>SUMIF(Contributions!CT:CT,"= 8",Contributions!CS:CS)</f>
        <v>0</v>
      </c>
      <c r="X11" s="8">
        <f>SUMIF(Contributions!CX:CX,"= 8",Contributions!CW:CW)</f>
        <v>0</v>
      </c>
      <c r="Y11" s="8">
        <f>SUMIF(Contributions!DB:DB,"= 8",Contributions!DA:DA)</f>
        <v>0</v>
      </c>
      <c r="Z11" s="8">
        <f>SUMIF(Contributions!DF:DF,"= 8",Contributions!DE:DE)</f>
        <v>0</v>
      </c>
      <c r="AA11" s="8">
        <f>SUMIF(Contributions!DJ:DJ,"= 8",Contributions!DI:DI)</f>
        <v>0</v>
      </c>
      <c r="AB11" s="8">
        <f>SUMIF(Contributions!DN:DN,"= 8",Contributions!DM:DM)</f>
        <v>0</v>
      </c>
    </row>
    <row r="12" spans="1:28" ht="12.75">
      <c r="A12">
        <v>9</v>
      </c>
      <c r="B12" t="s">
        <v>960</v>
      </c>
      <c r="C12" s="8">
        <f t="shared" si="0"/>
        <v>0</v>
      </c>
      <c r="D12" s="12">
        <f>SUMIF(Contributions!V:V,"= 9",Contributions!U:U)</f>
        <v>0</v>
      </c>
      <c r="E12" s="8">
        <f>SUMIF(Contributions!Z:Z,"= 9",Contributions!Y:Y)</f>
        <v>0</v>
      </c>
      <c r="F12" s="8">
        <f>SUMIF(Contributions!AD:AD,"= 9",Contributions!AC:AC)</f>
        <v>0</v>
      </c>
      <c r="G12" s="8">
        <f>SUMIF(Contributions!AH:AH,"= 9",Contributions!AG:AG)</f>
        <v>0</v>
      </c>
      <c r="H12" s="8">
        <f>SUMIF(Contributions!AL:AL,"= 9",Contributions!AK:AK)</f>
        <v>0</v>
      </c>
      <c r="I12" s="8">
        <f>SUMIF(Contributions!AP:AP,"= 9",Contributions!AO:AO)</f>
        <v>0</v>
      </c>
      <c r="J12" s="8">
        <f>SUMIF(Contributions!AT:AT,"= 9",Contributions!AS:AS)</f>
        <v>0</v>
      </c>
      <c r="K12" s="8">
        <f>SUMIF(Contributions!AX:AX,"= 9",Contributions!AW:AW)</f>
        <v>0</v>
      </c>
      <c r="L12" s="8">
        <f>SUMIF(Contributions!BB:BB,"= 9",Contributions!BA:BA)</f>
        <v>0</v>
      </c>
      <c r="M12" s="8">
        <f>SUMIF(Contributions!BF:BF,"= 9",Contributions!BE:BE)</f>
        <v>0</v>
      </c>
      <c r="N12" s="8">
        <f>SUMIF(Contributions!BJ:BJ,"= 9",Contributions!BI:BI)</f>
        <v>0</v>
      </c>
      <c r="O12" s="8">
        <f>SUMIF(Contributions!BN:BN,"= 9",Contributions!BM:BM)</f>
        <v>0</v>
      </c>
      <c r="P12" s="8">
        <f>SUMIF(Contributions!BR:BR,"= 9",Contributions!BQ:BQ)</f>
        <v>0</v>
      </c>
      <c r="Q12" s="8">
        <f>SUMIF(Contributions!BV:BV,"= 9",Contributions!BU:BU)</f>
        <v>0</v>
      </c>
      <c r="R12" s="8">
        <f>SUMIF(Contributions!BZ:BZ,"= 9",Contributions!BY:BY)</f>
        <v>0</v>
      </c>
      <c r="S12" s="8">
        <f>SUMIF(Contributions!CD:CD,"= 9",Contributions!CC:CC)</f>
        <v>0</v>
      </c>
      <c r="T12" s="8">
        <f>SUMIF(Contributions!CH:CH,"= 9",Contributions!CG:CG)</f>
        <v>0</v>
      </c>
      <c r="U12" s="8">
        <f>SUMIF(Contributions!CL:CL,"= 9",Contributions!CK:CK)</f>
        <v>0</v>
      </c>
      <c r="V12" s="8">
        <f>SUMIF(Contributions!CP:CP,"= 9",Contributions!CO:CO)</f>
        <v>0</v>
      </c>
      <c r="W12" s="8">
        <f>SUMIF(Contributions!CT:CT,"= 9",Contributions!CS:CS)</f>
        <v>0</v>
      </c>
      <c r="X12" s="8">
        <f>SUMIF(Contributions!CX:CX,"= 9",Contributions!CW:CW)</f>
        <v>0</v>
      </c>
      <c r="Y12" s="8">
        <f>SUMIF(Contributions!DB:DB,"= 9",Contributions!DA:DA)</f>
        <v>0</v>
      </c>
      <c r="Z12" s="8">
        <f>SUMIF(Contributions!DF:DF,"= 9",Contributions!DE:DE)</f>
        <v>0</v>
      </c>
      <c r="AA12" s="8">
        <f>SUMIF(Contributions!DJ:DJ,"= 9",Contributions!DI:DI)</f>
        <v>0</v>
      </c>
      <c r="AB12" s="8">
        <f>SUMIF(Contributions!DN:DN,"= 9",Contributions!DM:DM)</f>
        <v>0</v>
      </c>
    </row>
    <row r="13" spans="1:28" ht="12.75">
      <c r="A13">
        <v>10</v>
      </c>
      <c r="B13" t="s">
        <v>961</v>
      </c>
      <c r="C13" s="8">
        <f t="shared" si="0"/>
        <v>0</v>
      </c>
      <c r="D13" s="12">
        <f>SUMIF(Contributions!V:V,"= 10",Contributions!U:U)</f>
        <v>0</v>
      </c>
      <c r="E13" s="8">
        <f>SUMIF(Contributions!Z:Z,"= 10",Contributions!Y:Y)</f>
        <v>0</v>
      </c>
      <c r="F13" s="8">
        <f>SUMIF(Contributions!AD:AD,"= 10",Contributions!AC:AC)</f>
        <v>0</v>
      </c>
      <c r="G13" s="8">
        <f>SUMIF(Contributions!AH:AH,"= 10",Contributions!AG:AG)</f>
        <v>0</v>
      </c>
      <c r="H13" s="8">
        <f>SUMIF(Contributions!AL:AL,"= 10",Contributions!AK:AK)</f>
        <v>0</v>
      </c>
      <c r="I13" s="8">
        <f>SUMIF(Contributions!AP:AP,"= 10",Contributions!AO:AO)</f>
        <v>0</v>
      </c>
      <c r="J13" s="8">
        <f>SUMIF(Contributions!AT:AT,"= 10",Contributions!AS:AS)</f>
        <v>0</v>
      </c>
      <c r="K13" s="8">
        <f>SUMIF(Contributions!AX:AX,"= 10",Contributions!AW:AW)</f>
        <v>0</v>
      </c>
      <c r="L13" s="8">
        <f>SUMIF(Contributions!BB:BB,"= 10",Contributions!BA:BA)</f>
        <v>0</v>
      </c>
      <c r="M13" s="8">
        <f>SUMIF(Contributions!BF:BF,"= 10",Contributions!BE:BE)</f>
        <v>0</v>
      </c>
      <c r="N13" s="8">
        <f>SUMIF(Contributions!BJ:BJ,"= 10",Contributions!BI:BI)</f>
        <v>0</v>
      </c>
      <c r="O13" s="8">
        <f>SUMIF(Contributions!BN:BN,"= 10",Contributions!BM:BM)</f>
        <v>0</v>
      </c>
      <c r="P13" s="8">
        <f>SUMIF(Contributions!BR:BR,"= 10",Contributions!BQ:BQ)</f>
        <v>0</v>
      </c>
      <c r="Q13" s="8">
        <f>SUMIF(Contributions!BV:BV,"= 10",Contributions!BU:BU)</f>
        <v>0</v>
      </c>
      <c r="R13" s="8">
        <f>SUMIF(Contributions!BZ:BZ,"= 10",Contributions!BY:BY)</f>
        <v>0</v>
      </c>
      <c r="S13" s="8">
        <f>SUMIF(Contributions!CD:CD,"= 10",Contributions!CC:CC)</f>
        <v>0</v>
      </c>
      <c r="T13" s="8">
        <f>SUMIF(Contributions!CH:CH,"= 10",Contributions!CG:CG)</f>
        <v>0</v>
      </c>
      <c r="U13" s="8">
        <f>SUMIF(Contributions!CL:CL,"= 10",Contributions!CK:CK)</f>
        <v>0</v>
      </c>
      <c r="V13" s="8">
        <f>SUMIF(Contributions!CP:CP,"= 10",Contributions!CO:CO)</f>
        <v>0</v>
      </c>
      <c r="W13" s="8">
        <f>SUMIF(Contributions!CT:CT,"= 10",Contributions!CS:CS)</f>
        <v>0</v>
      </c>
      <c r="X13" s="8">
        <f>SUMIF(Contributions!CX:CX,"= 10",Contributions!CW:CW)</f>
        <v>0</v>
      </c>
      <c r="Y13" s="8">
        <f>SUMIF(Contributions!DB:DB,"= 10",Contributions!DA:DA)</f>
        <v>0</v>
      </c>
      <c r="Z13" s="8">
        <f>SUMIF(Contributions!DF:DF,"= 10",Contributions!DE:DE)</f>
        <v>0</v>
      </c>
      <c r="AA13" s="8">
        <f>SUMIF(Contributions!DJ:DJ,"= 10",Contributions!DI:DI)</f>
        <v>0</v>
      </c>
      <c r="AB13" s="8">
        <f>SUMIF(Contributions!DN:DN,"= 10",Contributions!DM:DM)</f>
        <v>0</v>
      </c>
    </row>
    <row r="14" spans="1:28" ht="12.75">
      <c r="A14">
        <v>11</v>
      </c>
      <c r="B14" t="s">
        <v>962</v>
      </c>
      <c r="C14" s="8">
        <f t="shared" si="0"/>
        <v>0</v>
      </c>
      <c r="D14" s="12">
        <f>SUMIF(Contributions!V:V,"= 11",Contributions!U:U)</f>
        <v>0</v>
      </c>
      <c r="E14" s="8">
        <f>SUMIF(Contributions!Z:Z,"= 11",Contributions!Y:Y)</f>
        <v>0</v>
      </c>
      <c r="F14" s="8">
        <f>SUMIF(Contributions!AD:AD,"= 11",Contributions!AC:AC)</f>
        <v>0</v>
      </c>
      <c r="G14" s="8">
        <f>SUMIF(Contributions!AH:AH,"= 11",Contributions!AG:AG)</f>
        <v>0</v>
      </c>
      <c r="H14" s="8">
        <f>SUMIF(Contributions!AL:AL,"= 11",Contributions!AK:AK)</f>
        <v>0</v>
      </c>
      <c r="I14" s="8">
        <f>SUMIF(Contributions!AP:AP,"= 11",Contributions!AO:AO)</f>
        <v>0</v>
      </c>
      <c r="J14" s="8">
        <f>SUMIF(Contributions!AT:AT,"= 11",Contributions!AS:AS)</f>
        <v>0</v>
      </c>
      <c r="K14" s="8">
        <f>SUMIF(Contributions!AX:AX,"= 11",Contributions!AW:AW)</f>
        <v>0</v>
      </c>
      <c r="L14" s="8">
        <f>SUMIF(Contributions!BB:BB,"= 11",Contributions!BA:BA)</f>
        <v>0</v>
      </c>
      <c r="M14" s="8">
        <f>SUMIF(Contributions!BF:BF,"= 11",Contributions!BE:BE)</f>
        <v>0</v>
      </c>
      <c r="N14" s="8">
        <f>SUMIF(Contributions!BJ:BJ,"= 11",Contributions!BI:BI)</f>
        <v>0</v>
      </c>
      <c r="O14" s="8">
        <f>SUMIF(Contributions!BN:BN,"= 11",Contributions!BM:BM)</f>
        <v>0</v>
      </c>
      <c r="P14" s="8">
        <f>SUMIF(Contributions!BR:BR,"= 11",Contributions!BQ:BQ)</f>
        <v>0</v>
      </c>
      <c r="Q14" s="8">
        <f>SUMIF(Contributions!BV:BV,"= 11",Contributions!BU:BU)</f>
        <v>0</v>
      </c>
      <c r="R14" s="8">
        <f>SUMIF(Contributions!BZ:BZ,"= 11",Contributions!BY:BY)</f>
        <v>0</v>
      </c>
      <c r="S14" s="8">
        <f>SUMIF(Contributions!CD:CD,"= 11",Contributions!CC:CC)</f>
        <v>0</v>
      </c>
      <c r="T14" s="8">
        <f>SUMIF(Contributions!CH:CH,"= 11",Contributions!CG:CG)</f>
        <v>0</v>
      </c>
      <c r="U14" s="8">
        <f>SUMIF(Contributions!CL:CL,"= 11",Contributions!CK:CK)</f>
        <v>0</v>
      </c>
      <c r="V14" s="8">
        <f>SUMIF(Contributions!CP:CP,"= 11",Contributions!CO:CO)</f>
        <v>0</v>
      </c>
      <c r="W14" s="8">
        <f>SUMIF(Contributions!CT:CT,"= 11",Contributions!CS:CS)</f>
        <v>0</v>
      </c>
      <c r="X14" s="8">
        <f>SUMIF(Contributions!CX:CX,"= 11",Contributions!CW:CW)</f>
        <v>0</v>
      </c>
      <c r="Y14" s="8">
        <f>SUMIF(Contributions!DB:DB,"= 11",Contributions!DA:DA)</f>
        <v>0</v>
      </c>
      <c r="Z14" s="8">
        <f>SUMIF(Contributions!DF:DF,"= 11",Contributions!DE:DE)</f>
        <v>0</v>
      </c>
      <c r="AA14" s="8">
        <f>SUMIF(Contributions!DJ:DJ,"= 11",Contributions!DI:DI)</f>
        <v>0</v>
      </c>
      <c r="AB14" s="8">
        <f>SUMIF(Contributions!DN:DN,"= 11",Contributions!DM:DM)</f>
        <v>0</v>
      </c>
    </row>
    <row r="15" spans="1:28" ht="13.5" thickBot="1">
      <c r="A15" s="10">
        <v>12</v>
      </c>
      <c r="B15" s="10" t="s">
        <v>963</v>
      </c>
      <c r="C15" s="9">
        <f t="shared" si="0"/>
        <v>0</v>
      </c>
      <c r="D15" s="13">
        <f>SUMIF(Contributions!V:V,"= 12",Contributions!U:U)</f>
        <v>0</v>
      </c>
      <c r="E15" s="9">
        <f>SUMIF(Contributions!Z:Z,"= 12",Contributions!Y:Y)</f>
        <v>0</v>
      </c>
      <c r="F15" s="9">
        <f>SUMIF(Contributions!AD:AD,"= 12",Contributions!AC:AC)</f>
        <v>0</v>
      </c>
      <c r="G15" s="9">
        <f>SUMIF(Contributions!AH:AH,"= 12",Contributions!AG:AG)</f>
        <v>0</v>
      </c>
      <c r="H15" s="9">
        <f>SUMIF(Contributions!AL:AL,"= 12",Contributions!AK:AK)</f>
        <v>0</v>
      </c>
      <c r="I15" s="9">
        <f>SUMIF(Contributions!AP:AP,"= 12",Contributions!AO:AO)</f>
        <v>0</v>
      </c>
      <c r="J15" s="9">
        <f>SUMIF(Contributions!AT:AT,"= 12",Contributions!AS:AS)</f>
        <v>0</v>
      </c>
      <c r="K15" s="9">
        <f>SUMIF(Contributions!AX:AX,"= 12",Contributions!AW:AW)</f>
        <v>0</v>
      </c>
      <c r="L15" s="9">
        <f>SUMIF(Contributions!BB:BB,"= 12",Contributions!BA:BA)</f>
        <v>0</v>
      </c>
      <c r="M15" s="9">
        <f>SUMIF(Contributions!BF:BF,"= 12",Contributions!BE:BE)</f>
        <v>0</v>
      </c>
      <c r="N15" s="9">
        <f>SUMIF(Contributions!BJ:BJ,"= 12",Contributions!BI:BI)</f>
        <v>0</v>
      </c>
      <c r="O15" s="9">
        <f>SUMIF(Contributions!BN:BN,"= 12",Contributions!BM:BM)</f>
        <v>0</v>
      </c>
      <c r="P15" s="9">
        <f>SUMIF(Contributions!BR:BR,"= 12",Contributions!BQ:BQ)</f>
        <v>0</v>
      </c>
      <c r="Q15" s="9">
        <f>SUMIF(Contributions!BV:BV,"= 12",Contributions!BU:BU)</f>
        <v>0</v>
      </c>
      <c r="R15" s="9">
        <f>SUMIF(Contributions!BZ:BZ,"= 12",Contributions!BY:BY)</f>
        <v>0</v>
      </c>
      <c r="S15" s="9">
        <f>SUMIF(Contributions!CD:CD,"= 12",Contributions!CC:CC)</f>
        <v>0</v>
      </c>
      <c r="T15" s="9">
        <f>SUMIF(Contributions!CH:CH,"= 12",Contributions!CG:CG)</f>
        <v>0</v>
      </c>
      <c r="U15" s="9">
        <f>SUMIF(Contributions!CL:CL,"= 12",Contributions!CK:CK)</f>
        <v>0</v>
      </c>
      <c r="V15" s="9">
        <f>SUMIF(Contributions!CP:CP,"= 12",Contributions!CO:CO)</f>
        <v>0</v>
      </c>
      <c r="W15" s="9">
        <f>SUMIF(Contributions!CT:CT,"= 12",Contributions!CS:CS)</f>
        <v>0</v>
      </c>
      <c r="X15" s="9">
        <f>SUMIF(Contributions!CX:CX,"= 12",Contributions!CW:CW)</f>
        <v>0</v>
      </c>
      <c r="Y15" s="9">
        <f>SUMIF(Contributions!DB:DB,"= 12",Contributions!DA:DA)</f>
        <v>0</v>
      </c>
      <c r="Z15" s="9">
        <f>SUMIF(Contributions!DF:DF,"= 12",Contributions!DE:DE)</f>
        <v>0</v>
      </c>
      <c r="AA15" s="9">
        <f>SUMIF(Contributions!DJ:DJ,"= 12",Contributions!DI:DI)</f>
        <v>0</v>
      </c>
      <c r="AB15" s="9">
        <f>SUMIF(Contributions!DN:DN,"= 12",Contributions!DM:DM)</f>
        <v>0</v>
      </c>
    </row>
    <row r="16" spans="2:28" ht="12.75">
      <c r="B16" s="15" t="s">
        <v>965</v>
      </c>
      <c r="C16" s="48">
        <f>SUM(C4:C15)</f>
        <v>29950</v>
      </c>
      <c r="D16" s="8">
        <f aca="true" t="shared" si="1" ref="D16:AB16">SUM(D4:D15)</f>
        <v>19939</v>
      </c>
      <c r="E16" s="8">
        <f t="shared" si="1"/>
        <v>7661</v>
      </c>
      <c r="F16" s="8">
        <f t="shared" si="1"/>
        <v>1200</v>
      </c>
      <c r="G16" s="8">
        <f t="shared" si="1"/>
        <v>750</v>
      </c>
      <c r="H16" s="8">
        <f t="shared" si="1"/>
        <v>350</v>
      </c>
      <c r="I16" s="8">
        <f t="shared" si="1"/>
        <v>50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0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0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0</v>
      </c>
      <c r="X16" s="8">
        <f t="shared" si="1"/>
        <v>0</v>
      </c>
      <c r="Y16" s="8">
        <f t="shared" si="1"/>
        <v>0</v>
      </c>
      <c r="Z16" s="8">
        <f t="shared" si="1"/>
        <v>0</v>
      </c>
      <c r="AA16" s="8">
        <f t="shared" si="1"/>
        <v>0</v>
      </c>
      <c r="AB16" s="8">
        <f t="shared" si="1"/>
        <v>0</v>
      </c>
    </row>
    <row r="17" spans="4:28" ht="12.75">
      <c r="D17" s="66" t="s">
        <v>1109</v>
      </c>
      <c r="E17" s="6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4:5" ht="12.75">
      <c r="D18" s="67" t="s">
        <v>1110</v>
      </c>
      <c r="E18" s="67"/>
    </row>
    <row r="19" spans="2:28" s="11" customFormat="1" ht="12.75">
      <c r="B19" s="29" t="s">
        <v>1085</v>
      </c>
      <c r="C19" s="47">
        <f>SUM(Contributions!S:S)</f>
        <v>29950</v>
      </c>
      <c r="D19" s="11">
        <f>SUM(Contributions!U:U)</f>
        <v>19939</v>
      </c>
      <c r="E19" s="11">
        <f>SUM(Contributions!Y:Y)</f>
        <v>7661</v>
      </c>
      <c r="F19" s="11">
        <f>SUM(Contributions!AC:AC)</f>
        <v>1200</v>
      </c>
      <c r="G19" s="11">
        <f>SUM(Contributions!AG:AG)</f>
        <v>750</v>
      </c>
      <c r="H19" s="11">
        <f>SUM(Contributions!AK:AK)</f>
        <v>350</v>
      </c>
      <c r="I19" s="11">
        <f>SUM(Contributions!AO:AO)</f>
        <v>50</v>
      </c>
      <c r="J19" s="11">
        <f>SUM(Contributions!AS:AS)</f>
        <v>0</v>
      </c>
      <c r="K19" s="11">
        <f>SUM(Contributions!AW:AW)</f>
        <v>0</v>
      </c>
      <c r="L19" s="11">
        <f>SUM(Contributions!BA:BA)</f>
        <v>0</v>
      </c>
      <c r="M19" s="11">
        <f>SUM(Contributions!BE:BE)</f>
        <v>0</v>
      </c>
      <c r="N19" s="11">
        <f>SUM(Contributions!BI:BI)</f>
        <v>0</v>
      </c>
      <c r="O19" s="11">
        <f>SUM(Contributions!BM:BM)</f>
        <v>0</v>
      </c>
      <c r="P19" s="11">
        <f>SUM(Contributions!BQ:BQ)</f>
        <v>0</v>
      </c>
      <c r="Q19" s="11">
        <f>SUM(Contributions!BU:BU)</f>
        <v>0</v>
      </c>
      <c r="R19" s="11">
        <f>SUM(Contributions!BY:BY)</f>
        <v>0</v>
      </c>
      <c r="S19" s="11">
        <f>SUM(Contributions!CC:CC)</f>
        <v>0</v>
      </c>
      <c r="T19" s="11">
        <f>SUM(Contributions!CG:CG)</f>
        <v>0</v>
      </c>
      <c r="U19" s="11">
        <f>SUM(Contributions!CK:CK)</f>
        <v>0</v>
      </c>
      <c r="V19" s="11">
        <f>SUM(Contributions!CO:CO)</f>
        <v>0</v>
      </c>
      <c r="W19" s="11">
        <f>SUM(Contributions!CS:CS)</f>
        <v>0</v>
      </c>
      <c r="X19" s="11">
        <f>SUM(Contributions!CW:CW)</f>
        <v>0</v>
      </c>
      <c r="Y19" s="11">
        <f>SUM(Contributions!DA:DA)</f>
        <v>0</v>
      </c>
      <c r="Z19" s="11">
        <f>SUM(Contributions!DE:DE)</f>
        <v>0</v>
      </c>
      <c r="AA19" s="11">
        <f>SUM(Contributions!DI:DI)</f>
        <v>0</v>
      </c>
      <c r="AB19" s="11">
        <f>SUM(Contributions!DM:DM)</f>
        <v>0</v>
      </c>
    </row>
    <row r="20" spans="2:3" s="6" customFormat="1" ht="12.75">
      <c r="B20" s="29" t="s">
        <v>1108</v>
      </c>
      <c r="C20" s="11"/>
    </row>
    <row r="21" spans="2:3" ht="12.75">
      <c r="B21" s="61" t="s">
        <v>1083</v>
      </c>
      <c r="C21" s="62">
        <f>SUM(Contributions!R:R)</f>
        <v>123850</v>
      </c>
    </row>
  </sheetData>
  <mergeCells count="2">
    <mergeCell ref="D17:E17"/>
    <mergeCell ref="D18:E1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pane xSplit="2" ySplit="10" topLeftCell="G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4" sqref="I14"/>
    </sheetView>
  </sheetViews>
  <sheetFormatPr defaultColWidth="9.140625" defaultRowHeight="12.75"/>
  <cols>
    <col min="3" max="3" width="17.8515625" style="0" bestFit="1" customWidth="1"/>
    <col min="4" max="4" width="18.7109375" style="3" bestFit="1" customWidth="1"/>
    <col min="5" max="5" width="19.421875" style="3" bestFit="1" customWidth="1"/>
    <col min="6" max="7" width="19.421875" style="3" customWidth="1"/>
    <col min="8" max="8" width="21.00390625" style="3" bestFit="1" customWidth="1"/>
    <col min="9" max="9" width="15.57421875" style="71" customWidth="1"/>
  </cols>
  <sheetData>
    <row r="1" spans="2:9" ht="12.75">
      <c r="B1" s="53" t="s">
        <v>1135</v>
      </c>
      <c r="D1" s="3">
        <f aca="true" t="shared" si="0" ref="D1:I1">MAX(D11:D500)</f>
        <v>8842.953316782405</v>
      </c>
      <c r="E1" s="3">
        <f t="shared" si="0"/>
        <v>24.210686698925134</v>
      </c>
      <c r="F1" s="3">
        <f t="shared" si="0"/>
        <v>24.211111111111112</v>
      </c>
      <c r="G1" s="3">
        <f t="shared" si="0"/>
        <v>10000</v>
      </c>
      <c r="H1" s="3">
        <f t="shared" si="0"/>
        <v>6000</v>
      </c>
      <c r="I1" s="68">
        <f t="shared" si="0"/>
        <v>2</v>
      </c>
    </row>
    <row r="2" spans="2:9" s="50" customFormat="1" ht="12.75">
      <c r="B2" s="54" t="s">
        <v>1136</v>
      </c>
      <c r="C2" s="51"/>
      <c r="D2" s="52">
        <f aca="true" t="shared" si="1" ref="D2:I2">AVERAGE(D11:D500)</f>
        <v>4935.438523882987</v>
      </c>
      <c r="E2" s="52">
        <f t="shared" si="1"/>
        <v>13.512494247455159</v>
      </c>
      <c r="F2" s="52">
        <f t="shared" si="1"/>
        <v>13.510897435897439</v>
      </c>
      <c r="G2" s="52">
        <f t="shared" si="1"/>
        <v>848.2876712328767</v>
      </c>
      <c r="H2" s="52">
        <f t="shared" si="1"/>
        <v>651.2671232876712</v>
      </c>
      <c r="I2" s="69">
        <f t="shared" si="1"/>
        <v>0.17469292237442913</v>
      </c>
    </row>
    <row r="3" spans="1:9" ht="12.75">
      <c r="A3" s="31"/>
      <c r="B3" s="55" t="s">
        <v>1137</v>
      </c>
      <c r="C3" s="20"/>
      <c r="D3" s="3">
        <f aca="true" t="shared" si="2" ref="D3:I3">MEDIAN(D11:D500)</f>
        <v>4896.953316782405</v>
      </c>
      <c r="E3" s="3">
        <f t="shared" si="2"/>
        <v>13.40712749290186</v>
      </c>
      <c r="F3" s="3">
        <f t="shared" si="2"/>
        <v>13.405555555555555</v>
      </c>
      <c r="G3" s="3">
        <f t="shared" si="2"/>
        <v>200</v>
      </c>
      <c r="H3" s="3">
        <f t="shared" si="2"/>
        <v>200</v>
      </c>
      <c r="I3" s="68">
        <f t="shared" si="2"/>
        <v>0</v>
      </c>
    </row>
    <row r="4" spans="2:9" s="50" customFormat="1" ht="12.75">
      <c r="B4" s="54" t="s">
        <v>1139</v>
      </c>
      <c r="C4" s="51"/>
      <c r="D4" s="52">
        <f aca="true" t="shared" si="3" ref="D4:I4">PERCENTILE(D11:D500,0.25)</f>
        <v>2908.9533167824047</v>
      </c>
      <c r="E4" s="52">
        <f t="shared" si="3"/>
        <v>7.964280128083244</v>
      </c>
      <c r="F4" s="52">
        <f t="shared" si="3"/>
        <v>7.961111111111111</v>
      </c>
      <c r="G4" s="52">
        <f t="shared" si="3"/>
        <v>100</v>
      </c>
      <c r="H4" s="52">
        <f t="shared" si="3"/>
        <v>100</v>
      </c>
      <c r="I4" s="69">
        <f t="shared" si="3"/>
        <v>0</v>
      </c>
    </row>
    <row r="5" spans="1:9" ht="12.75">
      <c r="A5" s="31"/>
      <c r="B5" s="55" t="s">
        <v>1138</v>
      </c>
      <c r="C5" s="20"/>
      <c r="D5" s="3">
        <f aca="true" t="shared" si="4" ref="D5:I5">MIN(D11:D500)</f>
        <v>451.9533167824047</v>
      </c>
      <c r="E5" s="3">
        <f t="shared" si="4"/>
        <v>1.2373807440996707</v>
      </c>
      <c r="F5" s="3">
        <f t="shared" si="4"/>
        <v>1.238888888888889</v>
      </c>
      <c r="G5" s="3">
        <f t="shared" si="4"/>
        <v>50</v>
      </c>
      <c r="H5" s="3">
        <f t="shared" si="4"/>
        <v>-50</v>
      </c>
      <c r="I5" s="68">
        <f t="shared" si="4"/>
        <v>0</v>
      </c>
    </row>
    <row r="6" spans="2:9" s="50" customFormat="1" ht="12.75">
      <c r="B6" s="54" t="s">
        <v>1140</v>
      </c>
      <c r="C6" s="51"/>
      <c r="D6" s="52">
        <f aca="true" t="shared" si="5" ref="D6:I6">STDEV(D11:D500)</f>
        <v>2199.9049495335776</v>
      </c>
      <c r="E6" s="52">
        <f t="shared" si="5"/>
        <v>6.023011497696262</v>
      </c>
      <c r="F6" s="52">
        <f t="shared" si="5"/>
        <v>6.022906423456553</v>
      </c>
      <c r="G6" s="52">
        <f t="shared" si="5"/>
        <v>1516.9776483653463</v>
      </c>
      <c r="H6" s="52">
        <f t="shared" si="5"/>
        <v>1137.8014025309174</v>
      </c>
      <c r="I6" s="69">
        <f t="shared" si="5"/>
        <v>0.31333301093671106</v>
      </c>
    </row>
    <row r="7" spans="2:9" s="31" customFormat="1" ht="12.75">
      <c r="B7" s="55" t="s">
        <v>1278</v>
      </c>
      <c r="C7" s="63"/>
      <c r="D7" s="34">
        <f aca="true" t="shared" si="6" ref="D7:I7">COUNT(D11:D500)</f>
        <v>169</v>
      </c>
      <c r="E7" s="34">
        <f t="shared" si="6"/>
        <v>169</v>
      </c>
      <c r="F7" s="34">
        <f t="shared" si="6"/>
        <v>169</v>
      </c>
      <c r="G7" s="34">
        <f t="shared" si="6"/>
        <v>146</v>
      </c>
      <c r="H7" s="34">
        <f t="shared" si="6"/>
        <v>146</v>
      </c>
      <c r="I7" s="70">
        <f t="shared" si="6"/>
        <v>146</v>
      </c>
    </row>
    <row r="8" spans="1:3" ht="12.75">
      <c r="A8" s="31"/>
      <c r="B8" s="31"/>
      <c r="C8" s="20"/>
    </row>
    <row r="9" spans="1:8" ht="12.75">
      <c r="A9" s="50" t="s">
        <v>1134</v>
      </c>
      <c r="B9" s="50"/>
      <c r="C9" s="20" t="s">
        <v>1133</v>
      </c>
      <c r="D9" s="3" t="s">
        <v>1142</v>
      </c>
      <c r="E9" s="3" t="s">
        <v>1132</v>
      </c>
      <c r="F9" s="3" t="s">
        <v>1145</v>
      </c>
      <c r="H9" s="3" t="s">
        <v>1143</v>
      </c>
    </row>
    <row r="10" spans="1:9" ht="12.75">
      <c r="A10" s="14" t="s">
        <v>132</v>
      </c>
      <c r="B10" s="14" t="s">
        <v>0</v>
      </c>
      <c r="C10" s="15" t="s">
        <v>1141</v>
      </c>
      <c r="D10" s="15" t="s">
        <v>1094</v>
      </c>
      <c r="E10" s="15" t="s">
        <v>1093</v>
      </c>
      <c r="F10" s="15" t="s">
        <v>1093</v>
      </c>
      <c r="G10" s="15" t="s">
        <v>9</v>
      </c>
      <c r="H10" s="15" t="s">
        <v>1095</v>
      </c>
      <c r="I10" s="72" t="s">
        <v>1100</v>
      </c>
    </row>
    <row r="11" spans="1:9" ht="12.75">
      <c r="A11" t="str">
        <f>Contributions!B3</f>
        <v>Aaron</v>
      </c>
      <c r="B11" t="str">
        <f>Contributions!C3</f>
        <v>Ronda</v>
      </c>
      <c r="C11" s="20">
        <f aca="true" ca="1" t="shared" si="7" ref="C11:C74">NOW()</f>
        <v>38113.953316782405</v>
      </c>
      <c r="D11" s="7">
        <f>C11-Contributions!N3</f>
        <v>4883.953316782405</v>
      </c>
      <c r="E11" s="3">
        <f aca="true" t="shared" si="8" ref="E11:E75">D11/365.25</f>
        <v>13.371535432669143</v>
      </c>
      <c r="F11" s="3">
        <f>YEARFRAC(Contributions!N3,C11)</f>
        <v>13.369444444444444</v>
      </c>
      <c r="G11" s="3">
        <f>Contributions!R3</f>
      </c>
      <c r="H11" s="3" t="str">
        <f>IF(Contributions!R3="","No Pledge",Contributions!R3-Contributions!S3)</f>
        <v>No Pledge</v>
      </c>
      <c r="I11" s="68" t="str">
        <f>IF(Contributions!R3="","No Pledge",Contributions!S3/Contributions!R3)</f>
        <v>No Pledge</v>
      </c>
    </row>
    <row r="12" spans="1:9" ht="12.75">
      <c r="A12" t="str">
        <f>Contributions!B4</f>
        <v>Adams</v>
      </c>
      <c r="B12" t="str">
        <f>Contributions!C4</f>
        <v>Andrew</v>
      </c>
      <c r="C12" s="20">
        <f ca="1" t="shared" si="7"/>
        <v>38113.953316782405</v>
      </c>
      <c r="D12" s="7">
        <f>C12-Contributions!N4</f>
        <v>7869.953316782405</v>
      </c>
      <c r="E12" s="3">
        <f t="shared" si="8"/>
        <v>21.546757883045597</v>
      </c>
      <c r="F12" s="3">
        <f>YEARFRAC(Contributions!N4,C12)</f>
        <v>21.544444444444444</v>
      </c>
      <c r="G12" s="3">
        <f>Contributions!R4</f>
        <v>500</v>
      </c>
      <c r="H12" s="3">
        <f>IF(Contributions!R4="","No Pledge",Contributions!R4-Contributions!S4)</f>
        <v>200</v>
      </c>
      <c r="I12" s="68">
        <f>IF(Contributions!R4="","No Pledge",Contributions!S4/Contributions!R4)</f>
        <v>0.6</v>
      </c>
    </row>
    <row r="13" spans="1:9" ht="12.75">
      <c r="A13" t="str">
        <f>Contributions!B5</f>
        <v>Algebra</v>
      </c>
      <c r="B13" t="str">
        <f>Contributions!C5</f>
        <v>I. Love</v>
      </c>
      <c r="C13" s="20">
        <f ca="1" t="shared" si="7"/>
        <v>38113.953316782405</v>
      </c>
      <c r="D13" s="7">
        <f>C13-Contributions!N5</f>
        <v>4342.953316782405</v>
      </c>
      <c r="E13" s="3">
        <f t="shared" si="8"/>
        <v>11.890358156830677</v>
      </c>
      <c r="F13" s="3">
        <f>YEARFRAC(Contributions!N5,C13)</f>
        <v>11.88888888888889</v>
      </c>
      <c r="G13" s="3">
        <f>Contributions!R5</f>
      </c>
      <c r="H13" s="3" t="str">
        <f>IF(Contributions!R5="","No Pledge",Contributions!R5-Contributions!S5)</f>
        <v>No Pledge</v>
      </c>
      <c r="I13" s="68" t="str">
        <f>IF(Contributions!R5="","No Pledge",Contributions!S5/Contributions!R5)</f>
        <v>No Pledge</v>
      </c>
    </row>
    <row r="14" spans="1:9" ht="12.75">
      <c r="A14" t="str">
        <f>Contributions!B6</f>
        <v>Allen</v>
      </c>
      <c r="B14" t="str">
        <f>Contributions!C6</f>
        <v>Matthew</v>
      </c>
      <c r="C14" s="20">
        <f ca="1" t="shared" si="7"/>
        <v>38113.953316782405</v>
      </c>
      <c r="D14" s="7">
        <f>C14-Contributions!N6</f>
        <v>7111.953316782405</v>
      </c>
      <c r="E14" s="3">
        <f t="shared" si="8"/>
        <v>19.471466986399466</v>
      </c>
      <c r="F14" s="3">
        <f>YEARFRAC(Contributions!N6,C14)</f>
        <v>19.47222222222222</v>
      </c>
      <c r="G14" s="3">
        <f>Contributions!R6</f>
        <v>50</v>
      </c>
      <c r="H14" s="3">
        <f>IF(Contributions!R6="","No Pledge",Contributions!R6-Contributions!S6)</f>
        <v>-50</v>
      </c>
      <c r="I14" s="68">
        <f>IF(Contributions!R6="","No Pledge",Contributions!S6/Contributions!R6)</f>
        <v>2</v>
      </c>
    </row>
    <row r="15" spans="1:9" ht="12.75">
      <c r="A15" t="str">
        <f>Contributions!B7</f>
        <v>Alvarez</v>
      </c>
      <c r="B15" t="str">
        <f>Contributions!C7</f>
        <v>Felix</v>
      </c>
      <c r="C15" s="20">
        <f ca="1" t="shared" si="7"/>
        <v>38113.953316782405</v>
      </c>
      <c r="D15" s="7">
        <f>C15-Contributions!N7</f>
        <v>4995.953316782405</v>
      </c>
      <c r="E15" s="3">
        <f t="shared" si="8"/>
        <v>13.67817472082794</v>
      </c>
      <c r="F15" s="3">
        <f>YEARFRAC(Contributions!N7,C15)</f>
        <v>13.677777777777777</v>
      </c>
      <c r="G15" s="3">
        <f>Contributions!R7</f>
        <v>2000</v>
      </c>
      <c r="H15" s="3">
        <f>IF(Contributions!R7="","No Pledge",Contributions!R7-Contributions!S7)</f>
        <v>1589</v>
      </c>
      <c r="I15" s="68">
        <f>IF(Contributions!R7="","No Pledge",Contributions!S7/Contributions!R7)</f>
        <v>0.2055</v>
      </c>
    </row>
    <row r="16" spans="1:9" ht="12.75">
      <c r="A16" t="str">
        <f>Contributions!B8</f>
        <v>Andrews</v>
      </c>
      <c r="B16" t="str">
        <f>Contributions!C8</f>
        <v>Wilma</v>
      </c>
      <c r="C16" s="20">
        <f ca="1" t="shared" si="7"/>
        <v>38113.953316782405</v>
      </c>
      <c r="D16" s="7">
        <f>C16-Contributions!N8</f>
        <v>6962.953316782405</v>
      </c>
      <c r="E16" s="3">
        <f t="shared" si="8"/>
        <v>19.063527219116782</v>
      </c>
      <c r="F16" s="3">
        <f>YEARFRAC(Contributions!N8,C16)</f>
        <v>19.06111111111111</v>
      </c>
      <c r="G16" s="3">
        <f>Contributions!R8</f>
        <v>1000</v>
      </c>
      <c r="H16" s="3">
        <f>IF(Contributions!R8="","No Pledge",Contributions!R8-Contributions!S8)</f>
        <v>0</v>
      </c>
      <c r="I16" s="68">
        <f>IF(Contributions!R8="","No Pledge",Contributions!S8/Contributions!R8)</f>
        <v>1</v>
      </c>
    </row>
    <row r="17" spans="1:9" ht="12.75">
      <c r="A17" t="str">
        <f>Contributions!B9</f>
        <v>Barbee</v>
      </c>
      <c r="B17" t="str">
        <f>Contributions!C9</f>
        <v>Paul</v>
      </c>
      <c r="C17" s="20">
        <f ca="1" t="shared" si="7"/>
        <v>38113.953316782405</v>
      </c>
      <c r="D17" s="7">
        <f>C17-Contributions!N9</f>
        <v>5867.953316782405</v>
      </c>
      <c r="E17" s="3">
        <f t="shared" si="8"/>
        <v>16.06558060720713</v>
      </c>
      <c r="F17" s="3">
        <f>YEARFRAC(Contributions!N9,C17)</f>
        <v>16.06388888888889</v>
      </c>
      <c r="G17" s="3">
        <f>Contributions!R9</f>
        <v>600</v>
      </c>
      <c r="H17" s="3">
        <f>IF(Contributions!R9="","No Pledge",Contributions!R9-Contributions!S9)</f>
        <v>250</v>
      </c>
      <c r="I17" s="68">
        <f>IF(Contributions!R9="","No Pledge",Contributions!S9/Contributions!R9)</f>
        <v>0.5833333333333334</v>
      </c>
    </row>
    <row r="18" spans="1:9" ht="12.75">
      <c r="A18" t="str">
        <f>Contributions!B10</f>
        <v>Barden </v>
      </c>
      <c r="B18" t="str">
        <f>Contributions!C10</f>
        <v>Kendall </v>
      </c>
      <c r="C18" s="20">
        <f ca="1" t="shared" si="7"/>
        <v>38113.953316782405</v>
      </c>
      <c r="D18" s="7">
        <f>C18-Contributions!N10</f>
        <v>4369.953316782405</v>
      </c>
      <c r="E18" s="3">
        <f t="shared" si="8"/>
        <v>11.964280128083244</v>
      </c>
      <c r="F18" s="3">
        <f>YEARFRAC(Contributions!N10,C18)</f>
        <v>11.96111111111111</v>
      </c>
      <c r="G18" s="3">
        <f>Contributions!R10</f>
        <v>250</v>
      </c>
      <c r="H18" s="3">
        <f>IF(Contributions!R10="","No Pledge",Contributions!R10-Contributions!S10)</f>
        <v>250</v>
      </c>
      <c r="I18" s="68">
        <f>IF(Contributions!R10="","No Pledge",Contributions!S10/Contributions!R10)</f>
        <v>0</v>
      </c>
    </row>
    <row r="19" spans="1:9" ht="12.75">
      <c r="A19" t="str">
        <f>Contributions!B11</f>
        <v>Baumann </v>
      </c>
      <c r="B19" t="str">
        <f>Contributions!C11</f>
        <v>Mattias</v>
      </c>
      <c r="C19" s="20">
        <f ca="1" t="shared" si="7"/>
        <v>38113.953316782405</v>
      </c>
      <c r="D19" s="7">
        <f>C19-Contributions!N11</f>
        <v>4023.9533167824047</v>
      </c>
      <c r="E19" s="3">
        <f t="shared" si="8"/>
        <v>11.016983755735536</v>
      </c>
      <c r="F19" s="3">
        <f>YEARFRAC(Contributions!N11,C19)</f>
        <v>11.01388888888889</v>
      </c>
      <c r="G19" s="3">
        <f>Contributions!R11</f>
        <v>200</v>
      </c>
      <c r="H19" s="3">
        <f>IF(Contributions!R11="","No Pledge",Contributions!R11-Contributions!S11)</f>
        <v>0</v>
      </c>
      <c r="I19" s="68">
        <f>IF(Contributions!R11="","No Pledge",Contributions!S11/Contributions!R11)</f>
        <v>1</v>
      </c>
    </row>
    <row r="20" spans="1:9" ht="12.75">
      <c r="A20" t="str">
        <f>Contributions!B12</f>
        <v>Bell</v>
      </c>
      <c r="B20" t="str">
        <f>Contributions!C12</f>
        <v>Earl</v>
      </c>
      <c r="C20" s="20">
        <f ca="1" t="shared" si="7"/>
        <v>38113.953316782405</v>
      </c>
      <c r="D20" s="7">
        <f>C20-Contributions!N12</f>
        <v>5357.953316782405</v>
      </c>
      <c r="E20" s="3">
        <f t="shared" si="8"/>
        <v>14.669276705769759</v>
      </c>
      <c r="F20" s="3">
        <f>YEARFRAC(Contributions!N12,C20)</f>
        <v>14.669444444444444</v>
      </c>
      <c r="G20" s="3">
        <f>Contributions!R12</f>
      </c>
      <c r="H20" s="3" t="str">
        <f>IF(Contributions!R12="","No Pledge",Contributions!R12-Contributions!S12)</f>
        <v>No Pledge</v>
      </c>
      <c r="I20" s="68" t="str">
        <f>IF(Contributions!R12="","No Pledge",Contributions!S12/Contributions!R12)</f>
        <v>No Pledge</v>
      </c>
    </row>
    <row r="21" spans="1:9" ht="12.75">
      <c r="A21" t="str">
        <f>Contributions!B13</f>
        <v>Blekicki </v>
      </c>
      <c r="B21" t="str">
        <f>Contributions!C13</f>
        <v>Patricia </v>
      </c>
      <c r="C21" s="20">
        <f ca="1" t="shared" si="7"/>
        <v>38113.953316782405</v>
      </c>
      <c r="D21" s="7">
        <f>C21-Contributions!N13</f>
        <v>7979.953316782405</v>
      </c>
      <c r="E21" s="3">
        <f t="shared" si="8"/>
        <v>21.84792146963013</v>
      </c>
      <c r="F21" s="3">
        <f>YEARFRAC(Contributions!N13,C21)</f>
        <v>21.844444444444445</v>
      </c>
      <c r="G21" s="3">
        <f>Contributions!R13</f>
        <v>200</v>
      </c>
      <c r="H21" s="3">
        <f>IF(Contributions!R13="","No Pledge",Contributions!R13-Contributions!S13)</f>
        <v>0</v>
      </c>
      <c r="I21" s="68">
        <f>IF(Contributions!R13="","No Pledge",Contributions!S13/Contributions!R13)</f>
        <v>1</v>
      </c>
    </row>
    <row r="22" spans="1:9" ht="12.75">
      <c r="A22" t="str">
        <f>Contributions!B14</f>
        <v>Bonner</v>
      </c>
      <c r="B22" t="str">
        <f>Contributions!C14</f>
        <v>Theresa </v>
      </c>
      <c r="C22" s="20">
        <f ca="1" t="shared" si="7"/>
        <v>38113.953316782405</v>
      </c>
      <c r="D22" s="7">
        <f>C22-Contributions!N14</f>
        <v>3517.9533167824047</v>
      </c>
      <c r="E22" s="3">
        <f t="shared" si="8"/>
        <v>9.631631257446694</v>
      </c>
      <c r="F22" s="3">
        <f>YEARFRAC(Contributions!N14,C22)</f>
        <v>9.630555555555556</v>
      </c>
      <c r="G22" s="3">
        <f>Contributions!R14</f>
        <v>50</v>
      </c>
      <c r="H22" s="3">
        <f>IF(Contributions!R14="","No Pledge",Contributions!R14-Contributions!S14)</f>
        <v>50</v>
      </c>
      <c r="I22" s="68">
        <f>IF(Contributions!R14="","No Pledge",Contributions!S14/Contributions!R14)</f>
        <v>0</v>
      </c>
    </row>
    <row r="23" spans="1:9" ht="12.75">
      <c r="A23" t="str">
        <f>Contributions!B15</f>
        <v>Branch</v>
      </c>
      <c r="B23" t="str">
        <f>Contributions!C15</f>
        <v>Laura</v>
      </c>
      <c r="C23" s="20">
        <f ca="1" t="shared" si="7"/>
        <v>38113.953316782405</v>
      </c>
      <c r="D23" s="7">
        <f>C23-Contributions!N15</f>
        <v>2160.9533167824047</v>
      </c>
      <c r="E23" s="3">
        <f t="shared" si="8"/>
        <v>5.9163677393084315</v>
      </c>
      <c r="F23" s="3">
        <f>YEARFRAC(Contributions!N15,C23)</f>
        <v>5.913888888888889</v>
      </c>
      <c r="G23" s="3">
        <f>Contributions!R15</f>
      </c>
      <c r="H23" s="3" t="str">
        <f>IF(Contributions!R15="","No Pledge",Contributions!R15-Contributions!S15)</f>
        <v>No Pledge</v>
      </c>
      <c r="I23" s="68" t="str">
        <f>IF(Contributions!R15="","No Pledge",Contributions!S15/Contributions!R15)</f>
        <v>No Pledge</v>
      </c>
    </row>
    <row r="24" spans="1:9" ht="12.75">
      <c r="A24" t="str">
        <f>Contributions!B16</f>
        <v>Branch</v>
      </c>
      <c r="B24" t="str">
        <f>Contributions!C16</f>
        <v>Paul</v>
      </c>
      <c r="C24" s="20">
        <f ca="1" t="shared" si="7"/>
        <v>38113.953316782405</v>
      </c>
      <c r="D24" s="7">
        <f>C24-Contributions!N16</f>
        <v>4393.953316782405</v>
      </c>
      <c r="E24" s="3">
        <f t="shared" si="8"/>
        <v>12.029988546974414</v>
      </c>
      <c r="F24" s="3">
        <f>YEARFRAC(Contributions!N16,C24)</f>
        <v>12.027777777777779</v>
      </c>
      <c r="G24" s="3">
        <f>Contributions!R16</f>
        <v>500</v>
      </c>
      <c r="H24" s="3">
        <f>IF(Contributions!R16="","No Pledge",Contributions!R16-Contributions!S16)</f>
        <v>400</v>
      </c>
      <c r="I24" s="68">
        <f>IF(Contributions!R16="","No Pledge",Contributions!S16/Contributions!R16)</f>
        <v>0.2</v>
      </c>
    </row>
    <row r="25" spans="1:9" ht="12.75">
      <c r="A25" t="str">
        <f>Contributions!B17</f>
        <v>Brillstein</v>
      </c>
      <c r="B25" t="str">
        <f>Contributions!C17</f>
        <v>Evan</v>
      </c>
      <c r="C25" s="20">
        <f ca="1" t="shared" si="7"/>
        <v>38113.953316782405</v>
      </c>
      <c r="D25" s="7">
        <f>C25-Contributions!N17</f>
        <v>2286.9533167824047</v>
      </c>
      <c r="E25" s="3">
        <f t="shared" si="8"/>
        <v>6.2613369384870765</v>
      </c>
      <c r="F25" s="3">
        <f>YEARFRAC(Contributions!N17,C25)</f>
        <v>6.263888888888889</v>
      </c>
      <c r="G25" s="3">
        <f>Contributions!R17</f>
        <v>200</v>
      </c>
      <c r="H25" s="3">
        <f>IF(Contributions!R17="","No Pledge",Contributions!R17-Contributions!S17)</f>
        <v>200</v>
      </c>
      <c r="I25" s="68">
        <f>IF(Contributions!R17="","No Pledge",Contributions!S17/Contributions!R17)</f>
        <v>0</v>
      </c>
    </row>
    <row r="26" spans="1:9" ht="12.75">
      <c r="A26" t="str">
        <f>Contributions!B18</f>
        <v>Brown</v>
      </c>
      <c r="B26" t="str">
        <f>Contributions!C18</f>
        <v>Helen</v>
      </c>
      <c r="C26" s="20">
        <f ca="1" t="shared" si="7"/>
        <v>38113.953316782405</v>
      </c>
      <c r="D26" s="7">
        <f>C26-Contributions!N18</f>
        <v>2313.9533167824047</v>
      </c>
      <c r="E26" s="3">
        <f t="shared" si="8"/>
        <v>6.335258909739643</v>
      </c>
      <c r="F26" s="3">
        <f>YEARFRAC(Contributions!N18,C26)</f>
        <v>6.336111111111111</v>
      </c>
      <c r="G26" s="3">
        <f>Contributions!R18</f>
        <v>200</v>
      </c>
      <c r="H26" s="3">
        <f>IF(Contributions!R18="","No Pledge",Contributions!R18-Contributions!S18)</f>
        <v>200</v>
      </c>
      <c r="I26" s="68">
        <f>IF(Contributions!R18="","No Pledge",Contributions!S18/Contributions!R18)</f>
        <v>0</v>
      </c>
    </row>
    <row r="27" spans="1:9" ht="12.75">
      <c r="A27" t="str">
        <f>Contributions!B19</f>
        <v>Bullett </v>
      </c>
      <c r="B27" t="str">
        <f>Contributions!C19</f>
        <v>Kimberly </v>
      </c>
      <c r="C27" s="20">
        <f ca="1" t="shared" si="7"/>
        <v>38113.953316782405</v>
      </c>
      <c r="D27" s="7">
        <f>C27-Contributions!N19</f>
        <v>4202.953316782405</v>
      </c>
      <c r="E27" s="3">
        <f t="shared" si="8"/>
        <v>11.507059046632182</v>
      </c>
      <c r="F27" s="3">
        <f>YEARFRAC(Contributions!N19,C27)</f>
        <v>11.508333333333333</v>
      </c>
      <c r="G27" s="3">
        <f>Contributions!R19</f>
        <v>100</v>
      </c>
      <c r="H27" s="3">
        <f>IF(Contributions!R19="","No Pledge",Contributions!R19-Contributions!S19)</f>
        <v>100</v>
      </c>
      <c r="I27" s="68">
        <f>IF(Contributions!R19="","No Pledge",Contributions!S19/Contributions!R19)</f>
        <v>0</v>
      </c>
    </row>
    <row r="28" spans="1:9" ht="12.75">
      <c r="A28" t="str">
        <f>Contributions!B20</f>
        <v>Burger</v>
      </c>
      <c r="B28" t="str">
        <f>Contributions!C20</f>
        <v>Steven (Nick)</v>
      </c>
      <c r="C28" s="20">
        <f ca="1" t="shared" si="7"/>
        <v>38113.953316782405</v>
      </c>
      <c r="D28" s="7">
        <f>C28-Contributions!N20</f>
        <v>4429.953316782405</v>
      </c>
      <c r="E28" s="3">
        <f t="shared" si="8"/>
        <v>12.12855117531117</v>
      </c>
      <c r="F28" s="3">
        <f>YEARFRAC(Contributions!N20,C28)</f>
        <v>12.125</v>
      </c>
      <c r="G28" s="3">
        <f>Contributions!R20</f>
        <v>50</v>
      </c>
      <c r="H28" s="3">
        <f>IF(Contributions!R20="","No Pledge",Contributions!R20-Contributions!S20)</f>
        <v>0</v>
      </c>
      <c r="I28" s="68">
        <f>IF(Contributions!R20="","No Pledge",Contributions!S20/Contributions!R20)</f>
        <v>1</v>
      </c>
    </row>
    <row r="29" spans="1:9" ht="12.75">
      <c r="A29" t="str">
        <f>Contributions!B21</f>
        <v>Burton </v>
      </c>
      <c r="B29" t="str">
        <f>Contributions!C21</f>
        <v>Lynne </v>
      </c>
      <c r="C29" s="20">
        <f ca="1" t="shared" si="7"/>
        <v>38113.953316782405</v>
      </c>
      <c r="D29" s="7">
        <f>C29-Contributions!N21</f>
        <v>2262.9533167824047</v>
      </c>
      <c r="E29" s="3">
        <f t="shared" si="8"/>
        <v>6.195628519595906</v>
      </c>
      <c r="F29" s="3">
        <f>YEARFRAC(Contributions!N21,C29)</f>
        <v>6.197222222222222</v>
      </c>
      <c r="G29" s="3">
        <f>Contributions!R21</f>
        <v>2000</v>
      </c>
      <c r="H29" s="3">
        <f>IF(Contributions!R21="","No Pledge",Contributions!R21-Contributions!S21)</f>
        <v>1500</v>
      </c>
      <c r="I29" s="68">
        <f>IF(Contributions!R21="","No Pledge",Contributions!S21/Contributions!R21)</f>
        <v>0.25</v>
      </c>
    </row>
    <row r="30" spans="1:9" ht="12.75">
      <c r="A30" t="str">
        <f>Contributions!B22</f>
        <v>Bush</v>
      </c>
      <c r="B30" t="str">
        <f>Contributions!C22</f>
        <v>Bill</v>
      </c>
      <c r="C30" s="20">
        <f ca="1" t="shared" si="7"/>
        <v>38113.953316782405</v>
      </c>
      <c r="D30" s="7">
        <f>C30-Contributions!N22</f>
        <v>3397.9533167824047</v>
      </c>
      <c r="E30" s="3">
        <f t="shared" si="8"/>
        <v>9.30308916299084</v>
      </c>
      <c r="F30" s="3">
        <f>YEARFRAC(Contributions!N22,C30)</f>
        <v>9.302777777777777</v>
      </c>
      <c r="G30" s="3">
        <f>Contributions!R22</f>
        <v>200</v>
      </c>
      <c r="H30" s="3">
        <f>IF(Contributions!R22="","No Pledge",Contributions!R22-Contributions!S22)</f>
        <v>200</v>
      </c>
      <c r="I30" s="68">
        <f>IF(Contributions!R22="","No Pledge",Contributions!S22/Contributions!R22)</f>
        <v>0</v>
      </c>
    </row>
    <row r="31" spans="1:9" ht="12.75">
      <c r="A31" t="str">
        <f>Contributions!B23</f>
        <v>Butler </v>
      </c>
      <c r="B31" t="str">
        <f>Contributions!C23</f>
        <v>Sonya</v>
      </c>
      <c r="C31" s="20">
        <f ca="1" t="shared" si="7"/>
        <v>38113.953316782405</v>
      </c>
      <c r="D31" s="7">
        <f>C31-Contributions!N23</f>
        <v>6919.953316782405</v>
      </c>
      <c r="E31" s="3">
        <f t="shared" si="8"/>
        <v>18.945799635270102</v>
      </c>
      <c r="F31" s="3">
        <f>YEARFRAC(Contributions!N23,C31)</f>
        <v>18.941666666666666</v>
      </c>
      <c r="G31" s="3">
        <f>Contributions!R23</f>
        <v>2000</v>
      </c>
      <c r="H31" s="3">
        <f>IF(Contributions!R23="","No Pledge",Contributions!R23-Contributions!S23)</f>
        <v>1600</v>
      </c>
      <c r="I31" s="68">
        <f>IF(Contributions!R23="","No Pledge",Contributions!S23/Contributions!R23)</f>
        <v>0.2</v>
      </c>
    </row>
    <row r="32" spans="1:9" ht="12.75">
      <c r="A32" t="str">
        <f>Contributions!B24</f>
        <v>Caison </v>
      </c>
      <c r="B32" t="str">
        <f>Contributions!C24</f>
        <v> Anna M.</v>
      </c>
      <c r="C32" s="20">
        <f ca="1" t="shared" si="7"/>
        <v>38113.953316782405</v>
      </c>
      <c r="D32" s="7">
        <f>C32-Contributions!N24</f>
        <v>6520.953316782405</v>
      </c>
      <c r="E32" s="3">
        <f t="shared" si="8"/>
        <v>17.853397171204392</v>
      </c>
      <c r="F32" s="3">
        <f>YEARFRAC(Contributions!N24,C32)</f>
        <v>17.85</v>
      </c>
      <c r="G32" s="3">
        <f>Contributions!R24</f>
      </c>
      <c r="H32" s="3" t="str">
        <f>IF(Contributions!R24="","No Pledge",Contributions!R24-Contributions!S24)</f>
        <v>No Pledge</v>
      </c>
      <c r="I32" s="68" t="str">
        <f>IF(Contributions!R24="","No Pledge",Contributions!S24/Contributions!R24)</f>
        <v>No Pledge</v>
      </c>
    </row>
    <row r="33" spans="1:9" ht="12.75">
      <c r="A33" t="str">
        <f>Contributions!B25</f>
        <v>Campbell </v>
      </c>
      <c r="B33" t="str">
        <f>Contributions!C25</f>
        <v>Katherine</v>
      </c>
      <c r="C33" s="20">
        <f ca="1" t="shared" si="7"/>
        <v>38113.953316782405</v>
      </c>
      <c r="D33" s="7">
        <f>C33-Contributions!N25</f>
        <v>8841.953316782405</v>
      </c>
      <c r="E33" s="3">
        <f t="shared" si="8"/>
        <v>24.207948848138</v>
      </c>
      <c r="F33" s="3">
        <f>YEARFRAC(Contributions!N25,C33)</f>
        <v>24.208333333333332</v>
      </c>
      <c r="G33" s="3">
        <f>Contributions!R25</f>
        <v>2000</v>
      </c>
      <c r="H33" s="3">
        <f>IF(Contributions!R25="","No Pledge",Contributions!R25-Contributions!S25)</f>
        <v>1600</v>
      </c>
      <c r="I33" s="68">
        <f>IF(Contributions!R25="","No Pledge",Contributions!S25/Contributions!R25)</f>
        <v>0.2</v>
      </c>
    </row>
    <row r="34" spans="1:9" ht="12.75">
      <c r="A34" t="str">
        <f>Contributions!B26</f>
        <v>Carlton</v>
      </c>
      <c r="B34" t="str">
        <f>Contributions!C26</f>
        <v> Warren</v>
      </c>
      <c r="C34" s="20">
        <f ca="1" t="shared" si="7"/>
        <v>38113.953316782405</v>
      </c>
      <c r="D34" s="7">
        <f>C34-Contributions!N26</f>
        <v>2858.9533167824047</v>
      </c>
      <c r="E34" s="3">
        <f t="shared" si="8"/>
        <v>7.827387588726639</v>
      </c>
      <c r="F34" s="3">
        <f>YEARFRAC(Contributions!N26,C34)</f>
        <v>7.825</v>
      </c>
      <c r="G34" s="3">
        <f>Contributions!R26</f>
        <v>100</v>
      </c>
      <c r="H34" s="3">
        <f>IF(Contributions!R26="","No Pledge",Contributions!R26-Contributions!S26)</f>
        <v>100</v>
      </c>
      <c r="I34" s="68">
        <f>IF(Contributions!R26="","No Pledge",Contributions!S26/Contributions!R26)</f>
        <v>0</v>
      </c>
    </row>
    <row r="35" spans="1:9" ht="12.75">
      <c r="A35" t="str">
        <f>Contributions!B27</f>
        <v>Casarotti</v>
      </c>
      <c r="B35" t="str">
        <f>Contributions!C27</f>
        <v>Andrew</v>
      </c>
      <c r="C35" s="20">
        <f ca="1" t="shared" si="7"/>
        <v>38113.953316782405</v>
      </c>
      <c r="D35" s="7">
        <f>C35-Contributions!N27</f>
        <v>3304.9533167824047</v>
      </c>
      <c r="E35" s="3">
        <f t="shared" si="8"/>
        <v>9.048469039787555</v>
      </c>
      <c r="F35" s="3">
        <f>YEARFRAC(Contributions!N27,C35)</f>
        <v>9.044444444444444</v>
      </c>
      <c r="G35" s="3">
        <f>Contributions!R27</f>
        <v>100</v>
      </c>
      <c r="H35" s="3">
        <f>IF(Contributions!R27="","No Pledge",Contributions!R27-Contributions!S27)</f>
        <v>100</v>
      </c>
      <c r="I35" s="68">
        <f>IF(Contributions!R27="","No Pledge",Contributions!S27/Contributions!R27)</f>
        <v>0</v>
      </c>
    </row>
    <row r="36" spans="1:9" ht="12.75">
      <c r="A36" t="str">
        <f>Contributions!B28</f>
        <v>Chafin </v>
      </c>
      <c r="B36" t="str">
        <f>Contributions!C28</f>
        <v>Patricia</v>
      </c>
      <c r="C36" s="20">
        <f ca="1" t="shared" si="7"/>
        <v>38113.953316782405</v>
      </c>
      <c r="D36" s="7">
        <f>C36-Contributions!N28</f>
        <v>7507.953316782405</v>
      </c>
      <c r="E36" s="3">
        <f t="shared" si="8"/>
        <v>20.555655898103776</v>
      </c>
      <c r="F36" s="3">
        <f>YEARFRAC(Contributions!N28,C36)</f>
        <v>20.552777777777777</v>
      </c>
      <c r="G36" s="3">
        <f>Contributions!R28</f>
      </c>
      <c r="H36" s="3" t="str">
        <f>IF(Contributions!R28="","No Pledge",Contributions!R28-Contributions!S28)</f>
        <v>No Pledge</v>
      </c>
      <c r="I36" s="68" t="str">
        <f>IF(Contributions!R28="","No Pledge",Contributions!S28/Contributions!R28)</f>
        <v>No Pledge</v>
      </c>
    </row>
    <row r="37" spans="1:9" ht="12.75">
      <c r="A37" t="str">
        <f>Contributions!B29</f>
        <v>Chaney</v>
      </c>
      <c r="B37" t="str">
        <f>Contributions!C29</f>
        <v>John</v>
      </c>
      <c r="C37" s="20">
        <f ca="1" t="shared" si="7"/>
        <v>38113.953316782405</v>
      </c>
      <c r="D37" s="7">
        <f>C37-Contributions!N29</f>
        <v>8772.953316782405</v>
      </c>
      <c r="E37" s="3">
        <f t="shared" si="8"/>
        <v>24.019037143825887</v>
      </c>
      <c r="F37" s="3">
        <f>YEARFRAC(Contributions!N29,C37)</f>
        <v>24.016666666666666</v>
      </c>
      <c r="G37" s="3">
        <f>Contributions!R29</f>
        <v>50</v>
      </c>
      <c r="H37" s="3">
        <f>IF(Contributions!R29="","No Pledge",Contributions!R29-Contributions!S29)</f>
        <v>50</v>
      </c>
      <c r="I37" s="68">
        <f>IF(Contributions!R29="","No Pledge",Contributions!S29/Contributions!R29)</f>
        <v>0</v>
      </c>
    </row>
    <row r="38" spans="1:9" ht="12.75">
      <c r="A38" t="str">
        <f>Contributions!B30</f>
        <v>Childs</v>
      </c>
      <c r="B38" t="str">
        <f>Contributions!C30</f>
        <v>Michael</v>
      </c>
      <c r="C38" s="20">
        <f ca="1" t="shared" si="7"/>
        <v>38113.953316782405</v>
      </c>
      <c r="D38" s="7">
        <f>C38-Contributions!N30</f>
        <v>2097.9533167824047</v>
      </c>
      <c r="E38" s="3">
        <f t="shared" si="8"/>
        <v>5.7438831397191095</v>
      </c>
      <c r="F38" s="3">
        <f>YEARFRAC(Contributions!N30,C38)</f>
        <v>5.741666666666666</v>
      </c>
      <c r="G38" s="3">
        <f>Contributions!R30</f>
        <v>200</v>
      </c>
      <c r="H38" s="3">
        <f>IF(Contributions!R30="","No Pledge",Contributions!R30-Contributions!S30)</f>
        <v>200</v>
      </c>
      <c r="I38" s="68">
        <f>IF(Contributions!R30="","No Pledge",Contributions!S30/Contributions!R30)</f>
        <v>0</v>
      </c>
    </row>
    <row r="39" spans="1:9" ht="12.75">
      <c r="A39" t="str">
        <f>Contributions!B31</f>
        <v>Chow</v>
      </c>
      <c r="B39" t="str">
        <f>Contributions!C31</f>
        <v>Kelly</v>
      </c>
      <c r="C39" s="20">
        <f ca="1" t="shared" si="7"/>
        <v>38113.953316782405</v>
      </c>
      <c r="D39" s="7">
        <f>C39-Contributions!N31</f>
        <v>2277.9533167824047</v>
      </c>
      <c r="E39" s="3">
        <f t="shared" si="8"/>
        <v>6.236696281402888</v>
      </c>
      <c r="F39" s="3">
        <f>YEARFRAC(Contributions!N31,C39)</f>
        <v>6.238888888888889</v>
      </c>
      <c r="G39" s="3">
        <f>Contributions!R31</f>
        <v>1000</v>
      </c>
      <c r="H39" s="3">
        <f>IF(Contributions!R31="","No Pledge",Contributions!R31-Contributions!S31)</f>
        <v>900</v>
      </c>
      <c r="I39" s="68">
        <f>IF(Contributions!R31="","No Pledge",Contributions!S31/Contributions!R31)</f>
        <v>0.1</v>
      </c>
    </row>
    <row r="40" spans="1:9" ht="12.75">
      <c r="A40" t="str">
        <f>Contributions!B32</f>
        <v>Clarke</v>
      </c>
      <c r="B40" t="str">
        <f>Contributions!C32</f>
        <v>Tamara</v>
      </c>
      <c r="C40" s="20">
        <f ca="1" t="shared" si="7"/>
        <v>38113.953316782405</v>
      </c>
      <c r="D40" s="7">
        <f>C40-Contributions!N32</f>
        <v>3270.9533167824047</v>
      </c>
      <c r="E40" s="3">
        <f t="shared" si="8"/>
        <v>8.955382113025065</v>
      </c>
      <c r="F40" s="3">
        <f>YEARFRAC(Contributions!N32,C40)</f>
        <v>8.95</v>
      </c>
      <c r="G40" s="3">
        <f>Contributions!R32</f>
        <v>50</v>
      </c>
      <c r="H40" s="3">
        <f>IF(Contributions!R32="","No Pledge",Contributions!R32-Contributions!S32)</f>
        <v>50</v>
      </c>
      <c r="I40" s="68">
        <f>IF(Contributions!R32="","No Pledge",Contributions!S32/Contributions!R32)</f>
        <v>0</v>
      </c>
    </row>
    <row r="41" spans="1:9" ht="12.75">
      <c r="A41" t="str">
        <f>Contributions!B33</f>
        <v>Clinton</v>
      </c>
      <c r="B41" t="str">
        <f>Contributions!C33</f>
        <v>George</v>
      </c>
      <c r="C41" s="20">
        <f ca="1" t="shared" si="7"/>
        <v>38113.953316782405</v>
      </c>
      <c r="D41" s="7">
        <f>C41-Contributions!N33</f>
        <v>4217.953316782405</v>
      </c>
      <c r="E41" s="3">
        <f t="shared" si="8"/>
        <v>11.548126808439164</v>
      </c>
      <c r="F41" s="3">
        <f>YEARFRAC(Contributions!N33,C41)</f>
        <v>11.547222222222222</v>
      </c>
      <c r="G41" s="3">
        <f>Contributions!R33</f>
        <v>1200</v>
      </c>
      <c r="H41" s="3">
        <f>IF(Contributions!R33="","No Pledge",Contributions!R33-Contributions!S33)</f>
        <v>700</v>
      </c>
      <c r="I41" s="68">
        <f>IF(Contributions!R33="","No Pledge",Contributions!S33/Contributions!R33)</f>
        <v>0.4166666666666667</v>
      </c>
    </row>
    <row r="42" spans="1:9" ht="12.75">
      <c r="A42" t="str">
        <f>Contributions!B34</f>
        <v>Cook</v>
      </c>
      <c r="B42" t="str">
        <f>Contributions!C34</f>
        <v>Latasha</v>
      </c>
      <c r="C42" s="20">
        <f ca="1" t="shared" si="7"/>
        <v>38113.953316782405</v>
      </c>
      <c r="D42" s="7">
        <f>C42-Contributions!N34</f>
        <v>8504.953316782405</v>
      </c>
      <c r="E42" s="3">
        <f t="shared" si="8"/>
        <v>23.285293132874482</v>
      </c>
      <c r="F42" s="3">
        <f>YEARFRAC(Contributions!N34,C42)</f>
        <v>23.28611111111111</v>
      </c>
      <c r="G42" s="3">
        <f>Contributions!R34</f>
        <v>50</v>
      </c>
      <c r="H42" s="3">
        <f>IF(Contributions!R34="","No Pledge",Contributions!R34-Contributions!S34)</f>
        <v>50</v>
      </c>
      <c r="I42" s="68">
        <f>IF(Contributions!R34="","No Pledge",Contributions!S34/Contributions!R34)</f>
        <v>0</v>
      </c>
    </row>
    <row r="43" spans="1:9" ht="12.75">
      <c r="A43" t="str">
        <f>Contributions!B35</f>
        <v>Cook </v>
      </c>
      <c r="B43" t="str">
        <f>Contributions!C35</f>
        <v>Helen </v>
      </c>
      <c r="C43" s="20">
        <f ca="1" t="shared" si="7"/>
        <v>38113.953316782405</v>
      </c>
      <c r="D43" s="7">
        <f>C43-Contributions!N35</f>
        <v>8250.953316782405</v>
      </c>
      <c r="E43" s="3">
        <f t="shared" si="8"/>
        <v>22.589879032942928</v>
      </c>
      <c r="F43" s="3">
        <f>YEARFRAC(Contributions!N35,C43)</f>
        <v>22.58888888888889</v>
      </c>
      <c r="G43" s="3">
        <f>Contributions!R35</f>
        <v>100</v>
      </c>
      <c r="H43" s="3">
        <f>IF(Contributions!R35="","No Pledge",Contributions!R35-Contributions!S35)</f>
        <v>0</v>
      </c>
      <c r="I43" s="68">
        <f>IF(Contributions!R35="","No Pledge",Contributions!S35/Contributions!R35)</f>
        <v>1</v>
      </c>
    </row>
    <row r="44" spans="1:9" ht="12.75">
      <c r="A44" t="str">
        <f>Contributions!B36</f>
        <v>Copeland </v>
      </c>
      <c r="B44" t="str">
        <f>Contributions!C36</f>
        <v>Kathleen</v>
      </c>
      <c r="C44" s="20">
        <f ca="1" t="shared" si="7"/>
        <v>38113.953316782405</v>
      </c>
      <c r="D44" s="7">
        <f>C44-Contributions!N36</f>
        <v>2538.9533167824047</v>
      </c>
      <c r="E44" s="3">
        <f t="shared" si="8"/>
        <v>6.9512753368443665</v>
      </c>
      <c r="F44" s="3">
        <f>YEARFRAC(Contributions!N36,C44)</f>
        <v>6.947222222222222</v>
      </c>
      <c r="G44" s="3">
        <f>Contributions!R36</f>
        <v>200</v>
      </c>
      <c r="H44" s="3">
        <f>IF(Contributions!R36="","No Pledge",Contributions!R36-Contributions!S36)</f>
        <v>200</v>
      </c>
      <c r="I44" s="68">
        <f>IF(Contributions!R36="","No Pledge",Contributions!S36/Contributions!R36)</f>
        <v>0</v>
      </c>
    </row>
    <row r="45" spans="1:9" ht="12.75">
      <c r="A45" t="str">
        <f>Contributions!B37</f>
        <v>Cox</v>
      </c>
      <c r="B45" t="str">
        <f>Contributions!C37</f>
        <v>Robert W.</v>
      </c>
      <c r="C45" s="20">
        <f ca="1" t="shared" si="7"/>
        <v>38113.953316782405</v>
      </c>
      <c r="D45" s="7">
        <f>C45-Contributions!N37</f>
        <v>3777.9533167824047</v>
      </c>
      <c r="E45" s="3">
        <f t="shared" si="8"/>
        <v>10.34347246210104</v>
      </c>
      <c r="F45" s="3">
        <f>YEARFRAC(Contributions!N37,C45)</f>
        <v>10.344444444444445</v>
      </c>
      <c r="G45" s="3">
        <f>Contributions!R37</f>
        <v>50</v>
      </c>
      <c r="H45" s="3">
        <f>IF(Contributions!R37="","No Pledge",Contributions!R37-Contributions!S37)</f>
        <v>-25</v>
      </c>
      <c r="I45" s="68">
        <f>IF(Contributions!R37="","No Pledge",Contributions!S37/Contributions!R37)</f>
        <v>1.5</v>
      </c>
    </row>
    <row r="46" spans="1:9" ht="12.75">
      <c r="A46" t="str">
        <f>Contributions!B38</f>
        <v>Crawley </v>
      </c>
      <c r="B46" t="str">
        <f>Contributions!C38</f>
        <v>John</v>
      </c>
      <c r="C46" s="20">
        <f ca="1" t="shared" si="7"/>
        <v>38113.953316782405</v>
      </c>
      <c r="D46" s="7">
        <f>C46-Contributions!N38</f>
        <v>4959.953316782405</v>
      </c>
      <c r="E46" s="3">
        <f t="shared" si="8"/>
        <v>13.579612092491184</v>
      </c>
      <c r="F46" s="3">
        <f>YEARFRAC(Contributions!N38,C46)</f>
        <v>13.577777777777778</v>
      </c>
      <c r="G46" s="3">
        <f>Contributions!R38</f>
        <v>2000</v>
      </c>
      <c r="H46" s="3">
        <f>IF(Contributions!R38="","No Pledge",Contributions!R38-Contributions!S38)</f>
        <v>1600</v>
      </c>
      <c r="I46" s="68">
        <f>IF(Contributions!R38="","No Pledge",Contributions!S38/Contributions!R38)</f>
        <v>0.2</v>
      </c>
    </row>
    <row r="47" spans="1:9" ht="12.75">
      <c r="A47" t="str">
        <f>Contributions!B39</f>
        <v>Crown</v>
      </c>
      <c r="B47" t="str">
        <f>Contributions!C39</f>
        <v>Chad</v>
      </c>
      <c r="C47" s="20">
        <f ca="1" t="shared" si="7"/>
        <v>38113.953316782405</v>
      </c>
      <c r="D47" s="7">
        <f>C47-Contributions!N39</f>
        <v>7902.953316782405</v>
      </c>
      <c r="E47" s="3">
        <f t="shared" si="8"/>
        <v>21.637106959020958</v>
      </c>
      <c r="F47" s="3">
        <f>YEARFRAC(Contributions!N39,C47)</f>
        <v>21.636111111111113</v>
      </c>
      <c r="G47" s="3">
        <f>Contributions!R39</f>
        <v>100</v>
      </c>
      <c r="H47" s="3">
        <f>IF(Contributions!R39="","No Pledge",Contributions!R39-Contributions!S39)</f>
        <v>100</v>
      </c>
      <c r="I47" s="68">
        <f>IF(Contributions!R39="","No Pledge",Contributions!S39/Contributions!R39)</f>
        <v>0</v>
      </c>
    </row>
    <row r="48" spans="1:9" ht="12.75">
      <c r="A48" t="str">
        <f>Contributions!B40</f>
        <v>Dandridge </v>
      </c>
      <c r="B48" t="str">
        <f>Contributions!C40</f>
        <v>Jon E.</v>
      </c>
      <c r="C48" s="20">
        <f ca="1" t="shared" si="7"/>
        <v>38113.953316782405</v>
      </c>
      <c r="D48" s="7">
        <f>C48-Contributions!N40</f>
        <v>6622.953316782405</v>
      </c>
      <c r="E48" s="3">
        <f t="shared" si="8"/>
        <v>18.13265795149187</v>
      </c>
      <c r="F48" s="3">
        <f>YEARFRAC(Contributions!N40,C48)</f>
        <v>18.127777777777776</v>
      </c>
      <c r="G48" s="3">
        <f>Contributions!R40</f>
        <v>500</v>
      </c>
      <c r="H48" s="3">
        <f>IF(Contributions!R40="","No Pledge",Contributions!R40-Contributions!S40)</f>
        <v>400</v>
      </c>
      <c r="I48" s="68">
        <f>IF(Contributions!R40="","No Pledge",Contributions!S40/Contributions!R40)</f>
        <v>0.2</v>
      </c>
    </row>
    <row r="49" spans="1:9" ht="12.75">
      <c r="A49" t="str">
        <f>Contributions!B41</f>
        <v>Darling</v>
      </c>
      <c r="B49" t="str">
        <f>Contributions!C41</f>
        <v>Arron</v>
      </c>
      <c r="C49" s="20">
        <f ca="1" t="shared" si="7"/>
        <v>38113.953316782405</v>
      </c>
      <c r="D49" s="7">
        <f>C49-Contributions!N41</f>
        <v>2256.9533167824047</v>
      </c>
      <c r="E49" s="3">
        <f t="shared" si="8"/>
        <v>6.179201414873114</v>
      </c>
      <c r="F49" s="3">
        <f>YEARFRAC(Contributions!N41,C49)</f>
        <v>6.175</v>
      </c>
      <c r="G49" s="3">
        <f>Contributions!R41</f>
        <v>200</v>
      </c>
      <c r="H49" s="3">
        <f>IF(Contributions!R41="","No Pledge",Contributions!R41-Contributions!S41)</f>
        <v>200</v>
      </c>
      <c r="I49" s="68">
        <f>IF(Contributions!R41="","No Pledge",Contributions!S41/Contributions!R41)</f>
        <v>0</v>
      </c>
    </row>
    <row r="50" spans="1:9" ht="12.75">
      <c r="A50" t="str">
        <f>Contributions!B42</f>
        <v>Derricott </v>
      </c>
      <c r="B50" t="str">
        <f>Contributions!C42</f>
        <v>Trevor</v>
      </c>
      <c r="C50" s="20">
        <f ca="1" t="shared" si="7"/>
        <v>38113.953316782405</v>
      </c>
      <c r="D50" s="7">
        <f>C50-Contributions!N42</f>
        <v>2341.9533167824047</v>
      </c>
      <c r="E50" s="3">
        <f t="shared" si="8"/>
        <v>6.411918731779342</v>
      </c>
      <c r="F50" s="3">
        <f>YEARFRAC(Contributions!N42,C50)</f>
        <v>6.411111111111111</v>
      </c>
      <c r="G50" s="3">
        <f>Contributions!R42</f>
        <v>100</v>
      </c>
      <c r="H50" s="3">
        <f>IF(Contributions!R42="","No Pledge",Contributions!R42-Contributions!S42)</f>
        <v>100</v>
      </c>
      <c r="I50" s="68">
        <f>IF(Contributions!R42="","No Pledge",Contributions!S42/Contributions!R42)</f>
        <v>0</v>
      </c>
    </row>
    <row r="51" spans="1:9" ht="12.75">
      <c r="A51" t="str">
        <f>Contributions!B43</f>
        <v>Devoss </v>
      </c>
      <c r="B51" t="str">
        <f>Contributions!C43</f>
        <v>Dana</v>
      </c>
      <c r="C51" s="20">
        <f ca="1" t="shared" si="7"/>
        <v>38113.953316782405</v>
      </c>
      <c r="D51" s="7">
        <f>C51-Contributions!N43</f>
        <v>3127.9533167824047</v>
      </c>
      <c r="E51" s="3">
        <f t="shared" si="8"/>
        <v>8.563869450465173</v>
      </c>
      <c r="F51" s="3">
        <f>YEARFRAC(Contributions!N43,C51)</f>
        <v>8.561111111111112</v>
      </c>
      <c r="G51" s="3">
        <f>Contributions!R43</f>
        <v>2400</v>
      </c>
      <c r="H51" s="3">
        <f>IF(Contributions!R43="","No Pledge",Contributions!R43-Contributions!S43)</f>
        <v>1400</v>
      </c>
      <c r="I51" s="68">
        <f>IF(Contributions!R43="","No Pledge",Contributions!S43/Contributions!R43)</f>
        <v>0.4166666666666667</v>
      </c>
    </row>
    <row r="52" spans="1:9" ht="12.75">
      <c r="A52" t="str">
        <f>Contributions!B44</f>
        <v>Dobson</v>
      </c>
      <c r="B52" t="str">
        <f>Contributions!C44</f>
        <v>Patrick</v>
      </c>
      <c r="C52" s="20">
        <f ca="1" t="shared" si="7"/>
        <v>38113.953316782405</v>
      </c>
      <c r="D52" s="7">
        <f>C52-Contributions!N44</f>
        <v>3765.9533167824047</v>
      </c>
      <c r="E52" s="3">
        <f t="shared" si="8"/>
        <v>10.310618252655454</v>
      </c>
      <c r="F52" s="3">
        <f>YEARFRAC(Contributions!N44,C52)</f>
        <v>10.311111111111112</v>
      </c>
      <c r="G52" s="3">
        <f>Contributions!R44</f>
        <v>5000</v>
      </c>
      <c r="H52" s="3">
        <f>IF(Contributions!R44="","No Pledge",Contributions!R44-Contributions!S44)</f>
        <v>4000</v>
      </c>
      <c r="I52" s="68">
        <f>IF(Contributions!R44="","No Pledge",Contributions!S44/Contributions!R44)</f>
        <v>0.2</v>
      </c>
    </row>
    <row r="53" spans="1:9" ht="12.75">
      <c r="A53" t="str">
        <f>Contributions!B45</f>
        <v>Dreux</v>
      </c>
      <c r="B53" t="str">
        <f>Contributions!C45</f>
        <v>Nathan </v>
      </c>
      <c r="C53" s="20">
        <f ca="1" t="shared" si="7"/>
        <v>38113.953316782405</v>
      </c>
      <c r="D53" s="7">
        <f>C53-Contributions!N45</f>
        <v>3780.9533167824047</v>
      </c>
      <c r="E53" s="3">
        <f t="shared" si="8"/>
        <v>10.351686014462436</v>
      </c>
      <c r="F53" s="3">
        <f>YEARFRAC(Contributions!N45,C53)</f>
        <v>10.35</v>
      </c>
      <c r="G53" s="3">
        <f>Contributions!R45</f>
        <v>500</v>
      </c>
      <c r="H53" s="3">
        <f>IF(Contributions!R45="","No Pledge",Contributions!R45-Contributions!S45)</f>
        <v>500</v>
      </c>
      <c r="I53" s="68">
        <f>IF(Contributions!R45="","No Pledge",Contributions!S45/Contributions!R45)</f>
        <v>0</v>
      </c>
    </row>
    <row r="54" spans="1:9" ht="12.75">
      <c r="A54" t="str">
        <f>Contributions!B46</f>
        <v>Duncan</v>
      </c>
      <c r="B54" t="str">
        <f>Contributions!C46</f>
        <v>Shane</v>
      </c>
      <c r="C54" s="20">
        <f ca="1" t="shared" si="7"/>
        <v>38113.953316782405</v>
      </c>
      <c r="D54" s="7">
        <f>C54-Contributions!N46</f>
        <v>3451.9533167824047</v>
      </c>
      <c r="E54" s="3">
        <f t="shared" si="8"/>
        <v>9.450933105495974</v>
      </c>
      <c r="F54" s="3">
        <f>YEARFRAC(Contributions!N46,C54)</f>
        <v>9.45</v>
      </c>
      <c r="G54" s="3">
        <f>Contributions!R46</f>
        <v>200</v>
      </c>
      <c r="H54" s="3">
        <f>IF(Contributions!R46="","No Pledge",Contributions!R46-Contributions!S46)</f>
        <v>200</v>
      </c>
      <c r="I54" s="68">
        <f>IF(Contributions!R46="","No Pledge",Contributions!S46/Contributions!R46)</f>
        <v>0</v>
      </c>
    </row>
    <row r="55" spans="1:9" ht="12.75">
      <c r="A55" t="str">
        <f>Contributions!B47</f>
        <v>Dupont</v>
      </c>
      <c r="B55" t="str">
        <f>Contributions!C47</f>
        <v>Andre</v>
      </c>
      <c r="C55" s="20">
        <f ca="1" t="shared" si="7"/>
        <v>38113.953316782405</v>
      </c>
      <c r="D55" s="7">
        <f>C55-Contributions!N47</f>
        <v>3712.9533167824047</v>
      </c>
      <c r="E55" s="3">
        <f t="shared" si="8"/>
        <v>10.165512160937453</v>
      </c>
      <c r="F55" s="3">
        <f>YEARFRAC(Contributions!N47,C55)</f>
        <v>10.161111111111111</v>
      </c>
      <c r="G55" s="3">
        <f>Contributions!R47</f>
        <v>1000</v>
      </c>
      <c r="H55" s="3">
        <f>IF(Contributions!R47="","No Pledge",Contributions!R47-Contributions!S47)</f>
        <v>700</v>
      </c>
      <c r="I55" s="68">
        <f>IF(Contributions!R47="","No Pledge",Contributions!S47/Contributions!R47)</f>
        <v>0.3</v>
      </c>
    </row>
    <row r="56" spans="1:9" ht="12.75">
      <c r="A56" t="str">
        <f>Contributions!B48</f>
        <v>Eaglefeather</v>
      </c>
      <c r="B56" t="str">
        <f>Contributions!C48</f>
        <v>Jon</v>
      </c>
      <c r="C56" s="20">
        <f ca="1" t="shared" si="7"/>
        <v>38113.953316782405</v>
      </c>
      <c r="D56" s="7">
        <f>C56-Contributions!N48</f>
        <v>3904.9533167824047</v>
      </c>
      <c r="E56" s="3">
        <f t="shared" si="8"/>
        <v>10.691179512066817</v>
      </c>
      <c r="F56" s="3">
        <f>YEARFRAC(Contributions!N48,C56)</f>
        <v>10.688888888888888</v>
      </c>
      <c r="G56" s="3">
        <f>Contributions!R48</f>
        <v>50</v>
      </c>
      <c r="H56" s="3">
        <f>IF(Contributions!R48="","No Pledge",Contributions!R48-Contributions!S48)</f>
        <v>50</v>
      </c>
      <c r="I56" s="68">
        <f>IF(Contributions!R48="","No Pledge",Contributions!S48/Contributions!R48)</f>
        <v>0</v>
      </c>
    </row>
    <row r="57" spans="1:9" ht="12.75">
      <c r="A57" t="str">
        <f>Contributions!B49</f>
        <v>Erickson </v>
      </c>
      <c r="B57" t="str">
        <f>Contributions!C49</f>
        <v>Jacob</v>
      </c>
      <c r="C57" s="20">
        <f ca="1" t="shared" si="7"/>
        <v>38113.953316782405</v>
      </c>
      <c r="D57" s="7">
        <f>C57-Contributions!N49</f>
        <v>7484.953316782405</v>
      </c>
      <c r="E57" s="3">
        <f t="shared" si="8"/>
        <v>20.492685329999738</v>
      </c>
      <c r="F57" s="3">
        <f>YEARFRAC(Contributions!N49,C57)</f>
        <v>20.491666666666667</v>
      </c>
      <c r="G57" s="3">
        <f>Contributions!R49</f>
        <v>600</v>
      </c>
      <c r="H57" s="3">
        <f>IF(Contributions!R49="","No Pledge",Contributions!R49-Contributions!S49)</f>
        <v>450</v>
      </c>
      <c r="I57" s="68">
        <f>IF(Contributions!R49="","No Pledge",Contributions!S49/Contributions!R49)</f>
        <v>0.25</v>
      </c>
    </row>
    <row r="58" spans="1:9" ht="12.75">
      <c r="A58" t="str">
        <f>Contributions!B50</f>
        <v>Erlinger</v>
      </c>
      <c r="B58" t="str">
        <f>Contributions!C50</f>
        <v>George</v>
      </c>
      <c r="C58" s="20">
        <f ca="1" t="shared" si="7"/>
        <v>38113.953316782405</v>
      </c>
      <c r="D58" s="7">
        <f>C58-Contributions!N50</f>
        <v>2221.9533167824047</v>
      </c>
      <c r="E58" s="3">
        <f t="shared" si="8"/>
        <v>6.08337663732349</v>
      </c>
      <c r="F58" s="3">
        <f>YEARFRAC(Contributions!N50,C58)</f>
        <v>6.080555555555556</v>
      </c>
      <c r="G58" s="3">
        <f>Contributions!R50</f>
        <v>100</v>
      </c>
      <c r="H58" s="3">
        <f>IF(Contributions!R50="","No Pledge",Contributions!R50-Contributions!S50)</f>
        <v>100</v>
      </c>
      <c r="I58" s="68">
        <f>IF(Contributions!R50="","No Pledge",Contributions!S50/Contributions!R50)</f>
        <v>0</v>
      </c>
    </row>
    <row r="59" spans="1:9" ht="12.75">
      <c r="A59" t="str">
        <f>Contributions!B51</f>
        <v>Ewing</v>
      </c>
      <c r="B59" t="str">
        <f>Contributions!C51</f>
        <v>Ella</v>
      </c>
      <c r="C59" s="20">
        <f ca="1" t="shared" si="7"/>
        <v>38113.953316782405</v>
      </c>
      <c r="D59" s="7">
        <f>C59-Contributions!N51</f>
        <v>3892.9533167824047</v>
      </c>
      <c r="E59" s="3">
        <f t="shared" si="8"/>
        <v>10.65832530262123</v>
      </c>
      <c r="F59" s="3">
        <f>YEARFRAC(Contributions!N51,C59)</f>
        <v>10.658333333333333</v>
      </c>
      <c r="G59" s="3">
        <f>Contributions!R51</f>
        <v>200</v>
      </c>
      <c r="H59" s="3">
        <f>IF(Contributions!R51="","No Pledge",Contributions!R51-Contributions!S51)</f>
        <v>200</v>
      </c>
      <c r="I59" s="68">
        <f>IF(Contributions!R51="","No Pledge",Contributions!S51/Contributions!R51)</f>
        <v>0</v>
      </c>
    </row>
    <row r="60" spans="1:9" ht="12.75">
      <c r="A60" t="str">
        <f>Contributions!B52</f>
        <v>Fennewald </v>
      </c>
      <c r="B60" t="str">
        <f>Contributions!C52</f>
        <v>James</v>
      </c>
      <c r="C60" s="20">
        <f ca="1" t="shared" si="7"/>
        <v>38113.953316782405</v>
      </c>
      <c r="D60" s="7">
        <f>C60-Contributions!N52</f>
        <v>3663.9533167824047</v>
      </c>
      <c r="E60" s="3">
        <f t="shared" si="8"/>
        <v>10.03135747236798</v>
      </c>
      <c r="F60" s="3">
        <f>YEARFRAC(Contributions!N52,C60)</f>
        <v>10.027777777777779</v>
      </c>
      <c r="G60" s="3">
        <f>Contributions!R52</f>
        <v>200</v>
      </c>
      <c r="H60" s="3">
        <f>IF(Contributions!R52="","No Pledge",Contributions!R52-Contributions!S52)</f>
        <v>200</v>
      </c>
      <c r="I60" s="68">
        <f>IF(Contributions!R52="","No Pledge",Contributions!S52/Contributions!R52)</f>
        <v>0</v>
      </c>
    </row>
    <row r="61" spans="1:9" ht="12.75">
      <c r="A61" t="str">
        <f>Contributions!B53</f>
        <v>Ferranti</v>
      </c>
      <c r="B61" t="str">
        <f>Contributions!C53</f>
        <v>Benita</v>
      </c>
      <c r="C61" s="20">
        <f ca="1" t="shared" si="7"/>
        <v>38113.953316782405</v>
      </c>
      <c r="D61" s="7">
        <f>C61-Contributions!N53</f>
        <v>2644.9533167824047</v>
      </c>
      <c r="E61" s="3">
        <f t="shared" si="8"/>
        <v>7.241487520280369</v>
      </c>
      <c r="F61" s="3">
        <f>YEARFRAC(Contributions!N53,C61)</f>
        <v>7.2444444444444445</v>
      </c>
      <c r="G61" s="3">
        <f>Contributions!R53</f>
        <v>200</v>
      </c>
      <c r="H61" s="3">
        <f>IF(Contributions!R53="","No Pledge",Contributions!R53-Contributions!S53)</f>
        <v>200</v>
      </c>
      <c r="I61" s="68">
        <f>IF(Contributions!R53="","No Pledge",Contributions!S53/Contributions!R53)</f>
        <v>0</v>
      </c>
    </row>
    <row r="62" spans="1:9" ht="12.75">
      <c r="A62" t="str">
        <f>Contributions!B54</f>
        <v>Fiorillo</v>
      </c>
      <c r="B62" t="str">
        <f>Contributions!C54</f>
        <v>Dennis</v>
      </c>
      <c r="C62" s="20">
        <f ca="1" t="shared" si="7"/>
        <v>38113.953316782405</v>
      </c>
      <c r="D62" s="7">
        <f>C62-Contributions!N54</f>
        <v>3714.9533167824047</v>
      </c>
      <c r="E62" s="3">
        <f t="shared" si="8"/>
        <v>10.170987862511717</v>
      </c>
      <c r="F62" s="3">
        <f>YEARFRAC(Contributions!N54,C62)</f>
        <v>10.166666666666666</v>
      </c>
      <c r="G62" s="3">
        <f>Contributions!R54</f>
        <v>100</v>
      </c>
      <c r="H62" s="3">
        <f>IF(Contributions!R54="","No Pledge",Contributions!R54-Contributions!S54)</f>
        <v>100</v>
      </c>
      <c r="I62" s="68">
        <f>IF(Contributions!R54="","No Pledge",Contributions!S54/Contributions!R54)</f>
        <v>0</v>
      </c>
    </row>
    <row r="63" spans="1:9" ht="12.75">
      <c r="A63" t="str">
        <f>Contributions!B55</f>
        <v>Ford</v>
      </c>
      <c r="B63" t="str">
        <f>Contributions!C55</f>
        <v>Angela</v>
      </c>
      <c r="C63" s="20">
        <f ca="1" t="shared" si="7"/>
        <v>38113.953316782405</v>
      </c>
      <c r="D63" s="7">
        <f>C63-Contributions!N55</f>
        <v>3867.9533167824047</v>
      </c>
      <c r="E63" s="3">
        <f t="shared" si="8"/>
        <v>10.589879032942928</v>
      </c>
      <c r="F63" s="3">
        <f>YEARFRAC(Contributions!N55,C63)</f>
        <v>10.588888888888889</v>
      </c>
      <c r="G63" s="3">
        <f>Contributions!R55</f>
        <v>1000</v>
      </c>
      <c r="H63" s="3">
        <f>IF(Contributions!R55="","No Pledge",Contributions!R55-Contributions!S55)</f>
        <v>700</v>
      </c>
      <c r="I63" s="68">
        <f>IF(Contributions!R55="","No Pledge",Contributions!S55/Contributions!R55)</f>
        <v>0.3</v>
      </c>
    </row>
    <row r="64" spans="1:9" ht="12.75">
      <c r="A64" t="str">
        <f>Contributions!B56</f>
        <v>Fowlkes </v>
      </c>
      <c r="B64" t="str">
        <f>Contributions!C56</f>
        <v>Scott</v>
      </c>
      <c r="C64" s="20">
        <f ca="1" t="shared" si="7"/>
        <v>38113.953316782405</v>
      </c>
      <c r="D64" s="7">
        <f>C64-Contributions!N56</f>
        <v>5399.953316782405</v>
      </c>
      <c r="E64" s="3">
        <f t="shared" si="8"/>
        <v>14.784266438829308</v>
      </c>
      <c r="F64" s="3">
        <f>YEARFRAC(Contributions!N56,C64)</f>
        <v>14.780555555555555</v>
      </c>
      <c r="G64" s="3">
        <f>Contributions!R56</f>
        <v>100</v>
      </c>
      <c r="H64" s="3">
        <f>IF(Contributions!R56="","No Pledge",Contributions!R56-Contributions!S56)</f>
        <v>100</v>
      </c>
      <c r="I64" s="68">
        <f>IF(Contributions!R56="","No Pledge",Contributions!S56/Contributions!R56)</f>
        <v>0</v>
      </c>
    </row>
    <row r="65" spans="1:9" ht="12.75">
      <c r="A65" t="str">
        <f>Contributions!B57</f>
        <v>Freeberg</v>
      </c>
      <c r="B65" t="str">
        <f>Contributions!C57</f>
        <v>Howard</v>
      </c>
      <c r="C65" s="20">
        <f ca="1" t="shared" si="7"/>
        <v>38113.953316782405</v>
      </c>
      <c r="D65" s="7">
        <f>C65-Contributions!N57</f>
        <v>2016.9533167824047</v>
      </c>
      <c r="E65" s="3">
        <f t="shared" si="8"/>
        <v>5.522117225961409</v>
      </c>
      <c r="F65" s="3">
        <f>YEARFRAC(Contributions!N57,C65)</f>
        <v>5.519444444444445</v>
      </c>
      <c r="G65" s="3">
        <f>Contributions!R57</f>
        <v>100</v>
      </c>
      <c r="H65" s="3">
        <f>IF(Contributions!R57="","No Pledge",Contributions!R57-Contributions!S57)</f>
        <v>50</v>
      </c>
      <c r="I65" s="68">
        <f>IF(Contributions!R57="","No Pledge",Contributions!S57/Contributions!R57)</f>
        <v>0.5</v>
      </c>
    </row>
    <row r="66" spans="1:9" ht="12.75">
      <c r="A66" t="str">
        <f>Contributions!B58</f>
        <v>Garcia</v>
      </c>
      <c r="B66" t="str">
        <f>Contributions!C58</f>
        <v>Miguel</v>
      </c>
      <c r="C66" s="20">
        <f ca="1" t="shared" si="7"/>
        <v>38113.953316782405</v>
      </c>
      <c r="D66" s="7">
        <f>C66-Contributions!N58</f>
        <v>2247.9533167824047</v>
      </c>
      <c r="E66" s="3">
        <f t="shared" si="8"/>
        <v>6.154560757788925</v>
      </c>
      <c r="F66" s="3">
        <f>YEARFRAC(Contributions!N58,C66)</f>
        <v>6.15</v>
      </c>
      <c r="G66" s="3">
        <f>Contributions!R58</f>
        <v>100</v>
      </c>
      <c r="H66" s="3">
        <f>IF(Contributions!R58="","No Pledge",Contributions!R58-Contributions!S58)</f>
        <v>100</v>
      </c>
      <c r="I66" s="68">
        <f>IF(Contributions!R58="","No Pledge",Contributions!S58/Contributions!R58)</f>
        <v>0</v>
      </c>
    </row>
    <row r="67" spans="1:9" ht="12.75">
      <c r="A67" t="str">
        <f>Contributions!B59</f>
        <v>Gernentz </v>
      </c>
      <c r="B67" t="str">
        <f>Contributions!C59</f>
        <v>Joyce Ann</v>
      </c>
      <c r="C67" s="20">
        <f ca="1" t="shared" si="7"/>
        <v>38113.953316782405</v>
      </c>
      <c r="D67" s="7">
        <f>C67-Contributions!N59</f>
        <v>7320.953316782405</v>
      </c>
      <c r="E67" s="3">
        <f t="shared" si="8"/>
        <v>20.043677800910075</v>
      </c>
      <c r="F67" s="3">
        <f>YEARFRAC(Contributions!N59,C67)</f>
        <v>20.041666666666668</v>
      </c>
      <c r="G67" s="3">
        <f>Contributions!R59</f>
        <v>50</v>
      </c>
      <c r="H67" s="3">
        <f>IF(Contributions!R59="","No Pledge",Contributions!R59-Contributions!S59)</f>
        <v>50</v>
      </c>
      <c r="I67" s="68">
        <f>IF(Contributions!R59="","No Pledge",Contributions!S59/Contributions!R59)</f>
        <v>0</v>
      </c>
    </row>
    <row r="68" spans="1:9" ht="12.75">
      <c r="A68" t="str">
        <f>Contributions!B60</f>
        <v>Giles</v>
      </c>
      <c r="B68" t="str">
        <f>Contributions!C60</f>
        <v>Monique</v>
      </c>
      <c r="C68" s="20">
        <f ca="1" t="shared" si="7"/>
        <v>38113.953316782405</v>
      </c>
      <c r="D68" s="7">
        <f>C68-Contributions!N60</f>
        <v>5742.953316782405</v>
      </c>
      <c r="E68" s="3">
        <f t="shared" si="8"/>
        <v>15.723349258815619</v>
      </c>
      <c r="F68" s="3">
        <f>YEARFRAC(Contributions!N60,C68)</f>
        <v>15.722222222222221</v>
      </c>
      <c r="G68" s="3">
        <f>Contributions!R60</f>
        <v>500</v>
      </c>
      <c r="H68" s="3">
        <f>IF(Contributions!R60="","No Pledge",Contributions!R60-Contributions!S60)</f>
        <v>350</v>
      </c>
      <c r="I68" s="68">
        <f>IF(Contributions!R60="","No Pledge",Contributions!S60/Contributions!R60)</f>
        <v>0.3</v>
      </c>
    </row>
    <row r="69" spans="1:9" ht="12.75">
      <c r="A69" t="str">
        <f>Contributions!B61</f>
        <v>Gilmore</v>
      </c>
      <c r="B69" t="str">
        <f>Contributions!C61</f>
        <v>Grover</v>
      </c>
      <c r="C69" s="20">
        <f ca="1" t="shared" si="7"/>
        <v>38113.953316782405</v>
      </c>
      <c r="D69" s="7">
        <f>C69-Contributions!N61</f>
        <v>7640.953316782405</v>
      </c>
      <c r="E69" s="3">
        <f t="shared" si="8"/>
        <v>20.919790052792347</v>
      </c>
      <c r="F69" s="3">
        <f>YEARFRAC(Contributions!N61,C69)</f>
        <v>20.916666666666668</v>
      </c>
      <c r="G69" s="3">
        <f>Contributions!R61</f>
        <v>100</v>
      </c>
      <c r="H69" s="3">
        <f>IF(Contributions!R61="","No Pledge",Contributions!R61-Contributions!S61)</f>
        <v>100</v>
      </c>
      <c r="I69" s="68">
        <f>IF(Contributions!R61="","No Pledge",Contributions!S61/Contributions!R61)</f>
        <v>0</v>
      </c>
    </row>
    <row r="70" spans="1:9" ht="12.75">
      <c r="A70" t="str">
        <f>Contributions!B62</f>
        <v>Grady</v>
      </c>
      <c r="B70" t="str">
        <f>Contributions!C62</f>
        <v>Christy</v>
      </c>
      <c r="C70" s="20">
        <f ca="1" t="shared" si="7"/>
        <v>38113.953316782405</v>
      </c>
      <c r="D70" s="7">
        <f>C70-Contributions!N62</f>
        <v>2088.9533167824047</v>
      </c>
      <c r="E70" s="3">
        <f t="shared" si="8"/>
        <v>5.719242482634921</v>
      </c>
      <c r="F70" s="3">
        <f>YEARFRAC(Contributions!N62,C70)</f>
        <v>5.716666666666667</v>
      </c>
      <c r="G70" s="3">
        <f>Contributions!R62</f>
        <v>2000</v>
      </c>
      <c r="H70" s="3">
        <f>IF(Contributions!R62="","No Pledge",Contributions!R62-Contributions!S62)</f>
        <v>1200</v>
      </c>
      <c r="I70" s="68">
        <f>IF(Contributions!R62="","No Pledge",Contributions!S62/Contributions!R62)</f>
        <v>0.4</v>
      </c>
    </row>
    <row r="71" spans="1:9" ht="12.75">
      <c r="A71" t="str">
        <f>Contributions!B63</f>
        <v>Green</v>
      </c>
      <c r="B71" t="str">
        <f>Contributions!C63</f>
        <v>Darlene</v>
      </c>
      <c r="C71" s="20">
        <f ca="1" t="shared" si="7"/>
        <v>38113.953316782405</v>
      </c>
      <c r="D71" s="7">
        <f>C71-Contributions!N63</f>
        <v>3817.9533167824047</v>
      </c>
      <c r="E71" s="3">
        <f t="shared" si="8"/>
        <v>10.452986493586323</v>
      </c>
      <c r="F71" s="3">
        <f>YEARFRAC(Contributions!N63,C71)</f>
        <v>10.452777777777778</v>
      </c>
      <c r="G71" s="3">
        <f>Contributions!R63</f>
        <v>200</v>
      </c>
      <c r="H71" s="3">
        <f>IF(Contributions!R63="","No Pledge",Contributions!R63-Contributions!S63)</f>
        <v>200</v>
      </c>
      <c r="I71" s="68">
        <f>IF(Contributions!R63="","No Pledge",Contributions!S63/Contributions!R63)</f>
        <v>0</v>
      </c>
    </row>
    <row r="72" spans="1:9" ht="12.75">
      <c r="A72" t="str">
        <f>Contributions!B64</f>
        <v>Hagen</v>
      </c>
      <c r="B72" t="str">
        <f>Contributions!C64</f>
        <v>Marge</v>
      </c>
      <c r="C72" s="20">
        <f ca="1" t="shared" si="7"/>
        <v>38113.953316782405</v>
      </c>
      <c r="D72" s="7">
        <f>C72-Contributions!N64</f>
        <v>2908.9533167824047</v>
      </c>
      <c r="E72" s="3">
        <f t="shared" si="8"/>
        <v>7.964280128083244</v>
      </c>
      <c r="F72" s="3">
        <f>YEARFRAC(Contributions!N64,C72)</f>
        <v>7.961111111111111</v>
      </c>
      <c r="G72" s="3">
        <f>Contributions!R64</f>
      </c>
      <c r="H72" s="3" t="str">
        <f>IF(Contributions!R64="","No Pledge",Contributions!R64-Contributions!S64)</f>
        <v>No Pledge</v>
      </c>
      <c r="I72" s="68" t="str">
        <f>IF(Contributions!R64="","No Pledge",Contributions!S64/Contributions!R64)</f>
        <v>No Pledge</v>
      </c>
    </row>
    <row r="73" spans="1:9" ht="12.75">
      <c r="A73" t="str">
        <f>Contributions!B65</f>
        <v>Handley</v>
      </c>
      <c r="B73" t="str">
        <f>Contributions!C65</f>
        <v>Jessica</v>
      </c>
      <c r="C73" s="20">
        <f ca="1" t="shared" si="7"/>
        <v>38113.953316782405</v>
      </c>
      <c r="D73" s="7">
        <f>C73-Contributions!N65</f>
        <v>7280.953316782405</v>
      </c>
      <c r="E73" s="3">
        <f t="shared" si="8"/>
        <v>19.934163769424792</v>
      </c>
      <c r="F73" s="3">
        <f>YEARFRAC(Contributions!N65,C73)</f>
        <v>19.933333333333334</v>
      </c>
      <c r="G73" s="3">
        <f>Contributions!R65</f>
        <v>1000</v>
      </c>
      <c r="H73" s="3">
        <f>IF(Contributions!R65="","No Pledge",Contributions!R65-Contributions!S65)</f>
        <v>600</v>
      </c>
      <c r="I73" s="68">
        <f>IF(Contributions!R65="","No Pledge",Contributions!S65/Contributions!R65)</f>
        <v>0.4</v>
      </c>
    </row>
    <row r="74" spans="1:9" ht="12.75">
      <c r="A74" t="str">
        <f>Contributions!B66</f>
        <v>Handsom</v>
      </c>
      <c r="B74" t="str">
        <f>Contributions!C66</f>
        <v>Etoila</v>
      </c>
      <c r="C74" s="20">
        <f ca="1" t="shared" si="7"/>
        <v>38113.953316782405</v>
      </c>
      <c r="D74" s="7">
        <f>C74-Contributions!N66</f>
        <v>451.9533167824047</v>
      </c>
      <c r="E74" s="3">
        <f t="shared" si="8"/>
        <v>1.2373807440996707</v>
      </c>
      <c r="F74" s="3">
        <f>YEARFRAC(Contributions!N66,C74)</f>
        <v>1.238888888888889</v>
      </c>
      <c r="G74" s="3">
        <f>Contributions!R66</f>
        <v>250</v>
      </c>
      <c r="H74" s="3">
        <f>IF(Contributions!R66="","No Pledge",Contributions!R66-Contributions!S66)</f>
        <v>125</v>
      </c>
      <c r="I74" s="68">
        <f>IF(Contributions!R66="","No Pledge",Contributions!S66/Contributions!R66)</f>
        <v>0.5</v>
      </c>
    </row>
    <row r="75" spans="1:9" ht="12.75">
      <c r="A75" t="str">
        <f>Contributions!B67</f>
        <v>Harlow</v>
      </c>
      <c r="B75" t="str">
        <f>Contributions!C67</f>
        <v>Larry</v>
      </c>
      <c r="C75" s="20">
        <f aca="true" ca="1" t="shared" si="9" ref="C75:C138">NOW()</f>
        <v>38113.953316782405</v>
      </c>
      <c r="D75" s="7">
        <f>C75-Contributions!N67</f>
        <v>2240.9533167824047</v>
      </c>
      <c r="E75" s="3">
        <f t="shared" si="8"/>
        <v>6.135395802279</v>
      </c>
      <c r="F75" s="3">
        <f>YEARFRAC(Contributions!N67,C75)</f>
        <v>6.1305555555555555</v>
      </c>
      <c r="G75" s="3">
        <f>Contributions!R67</f>
        <v>100</v>
      </c>
      <c r="H75" s="3">
        <f>IF(Contributions!R67="","No Pledge",Contributions!R67-Contributions!S67)</f>
        <v>100</v>
      </c>
      <c r="I75" s="68">
        <f>IF(Contributions!R67="","No Pledge",Contributions!S67/Contributions!R67)</f>
        <v>0</v>
      </c>
    </row>
    <row r="76" spans="1:9" ht="12.75">
      <c r="A76" t="str">
        <f>Contributions!B68</f>
        <v>Harris</v>
      </c>
      <c r="B76" t="str">
        <f>Contributions!C68</f>
        <v>John</v>
      </c>
      <c r="C76" s="20">
        <f ca="1" t="shared" si="9"/>
        <v>38113.953316782405</v>
      </c>
      <c r="D76" s="7">
        <f>C76-Contributions!N68</f>
        <v>3767.9533167824047</v>
      </c>
      <c r="E76" s="3">
        <f aca="true" t="shared" si="10" ref="E76:E139">D76/365.25</f>
        <v>10.316093954229718</v>
      </c>
      <c r="F76" s="3">
        <f>YEARFRAC(Contributions!N68,C76)</f>
        <v>10.316666666666666</v>
      </c>
      <c r="G76" s="3">
        <f>Contributions!R68</f>
        <v>500</v>
      </c>
      <c r="H76" s="3">
        <f>IF(Contributions!R68="","No Pledge",Contributions!R68-Contributions!S68)</f>
        <v>350</v>
      </c>
      <c r="I76" s="68">
        <f>IF(Contributions!R68="","No Pledge",Contributions!S68/Contributions!R68)</f>
        <v>0.3</v>
      </c>
    </row>
    <row r="77" spans="1:9" ht="12.75">
      <c r="A77" t="str">
        <f>Contributions!B69</f>
        <v>Heider</v>
      </c>
      <c r="B77" t="str">
        <f>Contributions!C69</f>
        <v>Kerry</v>
      </c>
      <c r="C77" s="20">
        <f ca="1" t="shared" si="9"/>
        <v>38113.953316782405</v>
      </c>
      <c r="D77" s="7">
        <f>C77-Contributions!N69</f>
        <v>8276.953316782405</v>
      </c>
      <c r="E77" s="3">
        <f t="shared" si="10"/>
        <v>22.661063153408364</v>
      </c>
      <c r="F77" s="3">
        <f>YEARFRAC(Contributions!N69,C77)</f>
        <v>22.66111111111111</v>
      </c>
      <c r="G77" s="3">
        <f>Contributions!R69</f>
        <v>2000</v>
      </c>
      <c r="H77" s="3">
        <f>IF(Contributions!R69="","No Pledge",Contributions!R69-Contributions!S69)</f>
        <v>1450</v>
      </c>
      <c r="I77" s="68">
        <f>IF(Contributions!R69="","No Pledge",Contributions!S69/Contributions!R69)</f>
        <v>0.275</v>
      </c>
    </row>
    <row r="78" spans="1:9" ht="12.75">
      <c r="A78" t="str">
        <f>Contributions!B70</f>
        <v>Hensley</v>
      </c>
      <c r="B78" t="str">
        <f>Contributions!C70</f>
        <v>Crystal </v>
      </c>
      <c r="C78" s="20">
        <f ca="1" t="shared" si="9"/>
        <v>38113.953316782405</v>
      </c>
      <c r="D78" s="7">
        <f>C78-Contributions!N70</f>
        <v>7055.953316782405</v>
      </c>
      <c r="E78" s="3">
        <f t="shared" si="10"/>
        <v>19.318147342320067</v>
      </c>
      <c r="F78" s="3">
        <f>YEARFRAC(Contributions!N70,C78)</f>
        <v>19.319444444444443</v>
      </c>
      <c r="G78" s="3">
        <f>Contributions!R70</f>
      </c>
      <c r="H78" s="3" t="str">
        <f>IF(Contributions!R70="","No Pledge",Contributions!R70-Contributions!S70)</f>
        <v>No Pledge</v>
      </c>
      <c r="I78" s="68" t="str">
        <f>IF(Contributions!R70="","No Pledge",Contributions!S70/Contributions!R70)</f>
        <v>No Pledge</v>
      </c>
    </row>
    <row r="79" spans="1:9" ht="12.75">
      <c r="A79" t="str">
        <f>Contributions!B71</f>
        <v>Hill</v>
      </c>
      <c r="B79" t="str">
        <f>Contributions!C71</f>
        <v>Jessica</v>
      </c>
      <c r="C79" s="20">
        <f ca="1" t="shared" si="9"/>
        <v>38113.953316782405</v>
      </c>
      <c r="D79" s="7">
        <f>C79-Contributions!N71</f>
        <v>4979.953316782405</v>
      </c>
      <c r="E79" s="3">
        <f t="shared" si="10"/>
        <v>13.634369108233825</v>
      </c>
      <c r="F79" s="3">
        <f>YEARFRAC(Contributions!N71,C79)</f>
        <v>13.633333333333333</v>
      </c>
      <c r="G79" s="3">
        <f>Contributions!R71</f>
        <v>1000</v>
      </c>
      <c r="H79" s="3">
        <f>IF(Contributions!R71="","No Pledge",Contributions!R71-Contributions!S71)</f>
        <v>600</v>
      </c>
      <c r="I79" s="68">
        <f>IF(Contributions!R71="","No Pledge",Contributions!S71/Contributions!R71)</f>
        <v>0.4</v>
      </c>
    </row>
    <row r="80" spans="1:9" ht="12.75">
      <c r="A80" t="str">
        <f>Contributions!B72</f>
        <v>Hoglund</v>
      </c>
      <c r="B80" t="str">
        <f>Contributions!C72</f>
        <v> Allison </v>
      </c>
      <c r="C80" s="20">
        <f ca="1" t="shared" si="9"/>
        <v>38113.953316782405</v>
      </c>
      <c r="D80" s="7">
        <f>C80-Contributions!N72</f>
        <v>5130.953316782405</v>
      </c>
      <c r="E80" s="3">
        <f t="shared" si="10"/>
        <v>14.047784577090773</v>
      </c>
      <c r="F80" s="3">
        <f>YEARFRAC(Contributions!N72,C80)</f>
        <v>14.044444444444444</v>
      </c>
      <c r="G80" s="3">
        <f>Contributions!R72</f>
      </c>
      <c r="H80" s="3" t="str">
        <f>IF(Contributions!R72="","No Pledge",Contributions!R72-Contributions!S72)</f>
        <v>No Pledge</v>
      </c>
      <c r="I80" s="68" t="str">
        <f>IF(Contributions!R72="","No Pledge",Contributions!S72/Contributions!R72)</f>
        <v>No Pledge</v>
      </c>
    </row>
    <row r="81" spans="1:9" ht="12.75">
      <c r="A81" t="str">
        <f>Contributions!B73</f>
        <v>Hudgins, II</v>
      </c>
      <c r="B81" t="str">
        <f>Contributions!C73</f>
        <v>Christopher</v>
      </c>
      <c r="C81" s="20">
        <f ca="1" t="shared" si="9"/>
        <v>38113.953316782405</v>
      </c>
      <c r="D81" s="7">
        <f>C81-Contributions!N73</f>
        <v>6603.953316782405</v>
      </c>
      <c r="E81" s="3">
        <f t="shared" si="10"/>
        <v>18.08063878653636</v>
      </c>
      <c r="F81" s="3">
        <f>YEARFRAC(Contributions!N73,C81)</f>
        <v>18.07777777777778</v>
      </c>
      <c r="G81" s="3">
        <f>Contributions!R73</f>
        <v>100</v>
      </c>
      <c r="H81" s="3">
        <f>IF(Contributions!R73="","No Pledge",Contributions!R73-Contributions!S73)</f>
        <v>100</v>
      </c>
      <c r="I81" s="68">
        <f>IF(Contributions!R73="","No Pledge",Contributions!S73/Contributions!R73)</f>
        <v>0</v>
      </c>
    </row>
    <row r="82" spans="1:9" ht="12.75">
      <c r="A82" t="str">
        <f>Contributions!B74</f>
        <v>Hupp</v>
      </c>
      <c r="B82" t="str">
        <f>Contributions!C74</f>
        <v>Christopher</v>
      </c>
      <c r="C82" s="20">
        <f ca="1" t="shared" si="9"/>
        <v>38113.953316782405</v>
      </c>
      <c r="D82" s="7">
        <f>C82-Contributions!N74</f>
        <v>8425.953316782405</v>
      </c>
      <c r="E82" s="3">
        <f t="shared" si="10"/>
        <v>23.069002920691048</v>
      </c>
      <c r="F82" s="3">
        <f>YEARFRAC(Contributions!N74,C82)</f>
        <v>23.066666666666666</v>
      </c>
      <c r="G82" s="3">
        <f>Contributions!R74</f>
        <v>50</v>
      </c>
      <c r="H82" s="3">
        <f>IF(Contributions!R74="","No Pledge",Contributions!R74-Contributions!S74)</f>
        <v>50</v>
      </c>
      <c r="I82" s="68">
        <f>IF(Contributions!R74="","No Pledge",Contributions!S74/Contributions!R74)</f>
        <v>0</v>
      </c>
    </row>
    <row r="83" spans="1:9" ht="12.75">
      <c r="A83" t="str">
        <f>Contributions!B75</f>
        <v>Indelicato </v>
      </c>
      <c r="B83" t="str">
        <f>Contributions!C75</f>
        <v>David</v>
      </c>
      <c r="C83" s="20">
        <f ca="1" t="shared" si="9"/>
        <v>38113.953316782405</v>
      </c>
      <c r="D83" s="7">
        <f>C83-Contributions!N75</f>
        <v>6547.953316782405</v>
      </c>
      <c r="E83" s="3">
        <f t="shared" si="10"/>
        <v>17.92731914245696</v>
      </c>
      <c r="F83" s="3">
        <f>YEARFRAC(Contributions!N75,C83)</f>
        <v>17.925</v>
      </c>
      <c r="G83" s="3">
        <f>Contributions!R75</f>
        <v>200</v>
      </c>
      <c r="H83" s="3">
        <f>IF(Contributions!R75="","No Pledge",Contributions!R75-Contributions!S75)</f>
        <v>200</v>
      </c>
      <c r="I83" s="68">
        <f>IF(Contributions!R75="","No Pledge",Contributions!S75/Contributions!R75)</f>
        <v>0</v>
      </c>
    </row>
    <row r="84" spans="1:9" ht="12.75">
      <c r="A84" t="str">
        <f>Contributions!B76</f>
        <v>Johnson</v>
      </c>
      <c r="B84" t="str">
        <f>Contributions!C76</f>
        <v>Shannon</v>
      </c>
      <c r="C84" s="20">
        <f ca="1" t="shared" si="9"/>
        <v>38113.953316782405</v>
      </c>
      <c r="D84" s="7">
        <f>C84-Contributions!N76</f>
        <v>2503.9533167824047</v>
      </c>
      <c r="E84" s="3">
        <f t="shared" si="10"/>
        <v>6.855450559294742</v>
      </c>
      <c r="F84" s="3">
        <f>YEARFRAC(Contributions!N76,C84)</f>
        <v>6.852777777777778</v>
      </c>
      <c r="G84" s="3">
        <f>Contributions!R76</f>
        <v>100</v>
      </c>
      <c r="H84" s="3">
        <f>IF(Contributions!R76="","No Pledge",Contributions!R76-Contributions!S76)</f>
        <v>100</v>
      </c>
      <c r="I84" s="68">
        <f>IF(Contributions!R76="","No Pledge",Contributions!S76/Contributions!R76)</f>
        <v>0</v>
      </c>
    </row>
    <row r="85" spans="1:9" ht="12.75">
      <c r="A85" t="str">
        <f>Contributions!B77</f>
        <v>Jordan</v>
      </c>
      <c r="B85" t="str">
        <f>Contributions!C77</f>
        <v>Marsha</v>
      </c>
      <c r="C85" s="20">
        <f ca="1" t="shared" si="9"/>
        <v>38113.953316782405</v>
      </c>
      <c r="D85" s="7">
        <f>C85-Contributions!N77</f>
        <v>5716.953316782405</v>
      </c>
      <c r="E85" s="3">
        <f t="shared" si="10"/>
        <v>15.652165138350185</v>
      </c>
      <c r="F85" s="3">
        <f>YEARFRAC(Contributions!N77,C85)</f>
        <v>15.652777777777779</v>
      </c>
      <c r="G85" s="3">
        <f>Contributions!R77</f>
        <v>500</v>
      </c>
      <c r="H85" s="3">
        <f>IF(Contributions!R77="","No Pledge",Contributions!R77-Contributions!S77)</f>
        <v>350</v>
      </c>
      <c r="I85" s="68">
        <f>IF(Contributions!R77="","No Pledge",Contributions!S77/Contributions!R77)</f>
        <v>0.3</v>
      </c>
    </row>
    <row r="86" spans="1:9" ht="12.75">
      <c r="A86" t="str">
        <f>Contributions!B78</f>
        <v>Juba </v>
      </c>
      <c r="B86" t="str">
        <f>Contributions!C78</f>
        <v>Lina</v>
      </c>
      <c r="C86" s="20">
        <f ca="1" t="shared" si="9"/>
        <v>38113.953316782405</v>
      </c>
      <c r="D86" s="7">
        <f>C86-Contributions!N78</f>
        <v>7606.953316782405</v>
      </c>
      <c r="E86" s="3">
        <f t="shared" si="10"/>
        <v>20.826703126029855</v>
      </c>
      <c r="F86" s="3">
        <f>YEARFRAC(Contributions!N78,C86)</f>
        <v>20.822222222222223</v>
      </c>
      <c r="G86" s="3">
        <f>Contributions!R78</f>
        <v>200</v>
      </c>
      <c r="H86" s="3">
        <f>IF(Contributions!R78="","No Pledge",Contributions!R78-Contributions!S78)</f>
        <v>200</v>
      </c>
      <c r="I86" s="68">
        <f>IF(Contributions!R78="","No Pledge",Contributions!S78/Contributions!R78)</f>
        <v>0</v>
      </c>
    </row>
    <row r="87" spans="1:9" ht="12.75">
      <c r="A87" t="str">
        <f>Contributions!B79</f>
        <v>Judge</v>
      </c>
      <c r="B87" t="str">
        <f>Contributions!C79</f>
        <v>Angela</v>
      </c>
      <c r="C87" s="20">
        <f ca="1" t="shared" si="9"/>
        <v>38113.953316782405</v>
      </c>
      <c r="D87" s="7">
        <f>C87-Contributions!N79</f>
        <v>4896.953316782405</v>
      </c>
      <c r="E87" s="3">
        <f t="shared" si="10"/>
        <v>13.40712749290186</v>
      </c>
      <c r="F87" s="3">
        <f>YEARFRAC(Contributions!N79,C87)</f>
        <v>13.405555555555555</v>
      </c>
      <c r="G87" s="3">
        <f>Contributions!R79</f>
        <v>50</v>
      </c>
      <c r="H87" s="3">
        <f>IF(Contributions!R79="","No Pledge",Contributions!R79-Contributions!S79)</f>
        <v>0</v>
      </c>
      <c r="I87" s="68">
        <f>IF(Contributions!R79="","No Pledge",Contributions!S79/Contributions!R79)</f>
        <v>1</v>
      </c>
    </row>
    <row r="88" spans="1:9" ht="12.75">
      <c r="A88" t="str">
        <f>Contributions!B80</f>
        <v>Karanda</v>
      </c>
      <c r="B88" t="str">
        <f>Contributions!C80</f>
        <v>Charlotte</v>
      </c>
      <c r="C88" s="20">
        <f ca="1" t="shared" si="9"/>
        <v>38113.953316782405</v>
      </c>
      <c r="D88" s="7">
        <f>C88-Contributions!N80</f>
        <v>2450.9533167824047</v>
      </c>
      <c r="E88" s="3">
        <f t="shared" si="10"/>
        <v>6.710344467576741</v>
      </c>
      <c r="F88" s="3">
        <f>YEARFRAC(Contributions!N80,C88)</f>
        <v>6.708333333333333</v>
      </c>
      <c r="G88" s="3">
        <f>Contributions!R80</f>
        <v>100</v>
      </c>
      <c r="H88" s="3">
        <f>IF(Contributions!R80="","No Pledge",Contributions!R80-Contributions!S80)</f>
        <v>100</v>
      </c>
      <c r="I88" s="68">
        <f>IF(Contributions!R80="","No Pledge",Contributions!S80/Contributions!R80)</f>
        <v>0</v>
      </c>
    </row>
    <row r="89" spans="1:9" ht="12.75">
      <c r="A89" t="str">
        <f>Contributions!B81</f>
        <v>Kendal-Wilson</v>
      </c>
      <c r="B89" t="str">
        <f>Contributions!C81</f>
        <v>Larry</v>
      </c>
      <c r="C89" s="20">
        <f ca="1" t="shared" si="9"/>
        <v>38113.953316782405</v>
      </c>
      <c r="D89" s="7">
        <f>C89-Contributions!N81</f>
        <v>5902.953316782405</v>
      </c>
      <c r="E89" s="3">
        <f t="shared" si="10"/>
        <v>16.161405384756755</v>
      </c>
      <c r="F89" s="3">
        <f>YEARFRAC(Contributions!N81,C89)</f>
        <v>16.158333333333335</v>
      </c>
      <c r="G89" s="3">
        <f>Contributions!R81</f>
        <v>500</v>
      </c>
      <c r="H89" s="3">
        <f>IF(Contributions!R81="","No Pledge",Contributions!R81-Contributions!S81)</f>
        <v>350</v>
      </c>
      <c r="I89" s="68">
        <f>IF(Contributions!R81="","No Pledge",Contributions!S81/Contributions!R81)</f>
        <v>0.3</v>
      </c>
    </row>
    <row r="90" spans="1:9" ht="12.75">
      <c r="A90" t="str">
        <f>Contributions!B82</f>
        <v>King</v>
      </c>
      <c r="B90" t="str">
        <f>Contributions!C82</f>
        <v>Constantine</v>
      </c>
      <c r="C90" s="20">
        <f ca="1" t="shared" si="9"/>
        <v>38113.953316782405</v>
      </c>
      <c r="D90" s="7">
        <f>C90-Contributions!N82</f>
        <v>6700.953316782405</v>
      </c>
      <c r="E90" s="3">
        <f t="shared" si="10"/>
        <v>18.34621031288817</v>
      </c>
      <c r="F90" s="3">
        <f>YEARFRAC(Contributions!N82,C90)</f>
        <v>18.34722222222222</v>
      </c>
      <c r="G90" s="3">
        <f>Contributions!R82</f>
        <v>200</v>
      </c>
      <c r="H90" s="3">
        <f>IF(Contributions!R82="","No Pledge",Contributions!R82-Contributions!S82)</f>
        <v>200</v>
      </c>
      <c r="I90" s="68">
        <f>IF(Contributions!R82="","No Pledge",Contributions!S82/Contributions!R82)</f>
        <v>0</v>
      </c>
    </row>
    <row r="91" spans="1:9" ht="12.75">
      <c r="A91" t="str">
        <f>Contributions!B83</f>
        <v>Lambert</v>
      </c>
      <c r="B91" t="str">
        <f>Contributions!C83</f>
        <v>Marcus</v>
      </c>
      <c r="C91" s="20">
        <f ca="1" t="shared" si="9"/>
        <v>38113.953316782405</v>
      </c>
      <c r="D91" s="7">
        <f>C91-Contributions!N83</f>
        <v>8144.953316782405</v>
      </c>
      <c r="E91" s="3">
        <f t="shared" si="10"/>
        <v>22.299666849506927</v>
      </c>
      <c r="F91" s="3">
        <f>YEARFRAC(Contributions!N83,C91)</f>
        <v>22.3</v>
      </c>
      <c r="G91" s="3">
        <f>Contributions!R83</f>
        <v>1000</v>
      </c>
      <c r="H91" s="3">
        <f>IF(Contributions!R83="","No Pledge",Contributions!R83-Contributions!S83)</f>
        <v>600</v>
      </c>
      <c r="I91" s="68">
        <f>IF(Contributions!R83="","No Pledge",Contributions!S83/Contributions!R83)</f>
        <v>0.4</v>
      </c>
    </row>
    <row r="92" spans="1:9" ht="12.75">
      <c r="A92" t="str">
        <f>Contributions!B84</f>
        <v>Lawson</v>
      </c>
      <c r="B92" t="str">
        <f>Contributions!C84</f>
        <v>Ginny</v>
      </c>
      <c r="C92" s="20">
        <f ca="1" t="shared" si="9"/>
        <v>38113.953316782405</v>
      </c>
      <c r="D92" s="7">
        <f>C92-Contributions!N84</f>
        <v>7216.953316782405</v>
      </c>
      <c r="E92" s="3">
        <f t="shared" si="10"/>
        <v>19.758941319048336</v>
      </c>
      <c r="F92" s="3">
        <f>YEARFRAC(Contributions!N84,C92)</f>
        <v>19.758333333333333</v>
      </c>
      <c r="G92" s="3">
        <f>Contributions!R84</f>
        <v>100</v>
      </c>
      <c r="H92" s="3">
        <f>IF(Contributions!R84="","No Pledge",Contributions!R84-Contributions!S84)</f>
        <v>100</v>
      </c>
      <c r="I92" s="68">
        <f>IF(Contributions!R84="","No Pledge",Contributions!S84/Contributions!R84)</f>
        <v>0</v>
      </c>
    </row>
    <row r="93" spans="1:9" ht="12.75">
      <c r="A93" t="str">
        <f>Contributions!B85</f>
        <v>Le</v>
      </c>
      <c r="B93" t="str">
        <f>Contributions!C85</f>
        <v>Tan </v>
      </c>
      <c r="C93" s="20">
        <f ca="1" t="shared" si="9"/>
        <v>38113.953316782405</v>
      </c>
      <c r="D93" s="7">
        <f>C93-Contributions!N85</f>
        <v>4540.953316782405</v>
      </c>
      <c r="E93" s="3">
        <f t="shared" si="10"/>
        <v>12.432452612682832</v>
      </c>
      <c r="F93" s="3">
        <f>YEARFRAC(Contributions!N85,C93)</f>
        <v>12.430555555555555</v>
      </c>
      <c r="G93" s="3">
        <f>Contributions!R85</f>
      </c>
      <c r="H93" s="3" t="str">
        <f>IF(Contributions!R85="","No Pledge",Contributions!R85-Contributions!S85)</f>
        <v>No Pledge</v>
      </c>
      <c r="I93" s="68" t="str">
        <f>IF(Contributions!R85="","No Pledge",Contributions!S85/Contributions!R85)</f>
        <v>No Pledge</v>
      </c>
    </row>
    <row r="94" spans="1:9" ht="12.75">
      <c r="A94" t="str">
        <f>Contributions!B86</f>
        <v>Lee</v>
      </c>
      <c r="B94" t="str">
        <f>Contributions!C86</f>
        <v>John David</v>
      </c>
      <c r="C94" s="20">
        <f ca="1" t="shared" si="9"/>
        <v>38113.953316782405</v>
      </c>
      <c r="D94" s="7">
        <f>C94-Contributions!N86</f>
        <v>8288.953316782405</v>
      </c>
      <c r="E94" s="3">
        <f t="shared" si="10"/>
        <v>22.69391736285395</v>
      </c>
      <c r="F94" s="3">
        <f>YEARFRAC(Contributions!N86,C94)</f>
        <v>22.691666666666666</v>
      </c>
      <c r="G94" s="3">
        <f>Contributions!R86</f>
        <v>200</v>
      </c>
      <c r="H94" s="3">
        <f>IF(Contributions!R86="","No Pledge",Contributions!R86-Contributions!S86)</f>
        <v>200</v>
      </c>
      <c r="I94" s="68">
        <f>IF(Contributions!R86="","No Pledge",Contributions!S86/Contributions!R86)</f>
        <v>0</v>
      </c>
    </row>
    <row r="95" spans="1:9" ht="12.75">
      <c r="A95" t="str">
        <f>Contributions!B87</f>
        <v>Lee</v>
      </c>
      <c r="B95" t="str">
        <f>Contributions!C87</f>
        <v>Monique</v>
      </c>
      <c r="C95" s="20">
        <f ca="1" t="shared" si="9"/>
        <v>38113.953316782405</v>
      </c>
      <c r="D95" s="7">
        <f>C95-Contributions!N87</f>
        <v>8087.953316782405</v>
      </c>
      <c r="E95" s="3">
        <f t="shared" si="10"/>
        <v>22.143609354640397</v>
      </c>
      <c r="F95" s="3">
        <f>YEARFRAC(Contributions!N87,C95)</f>
        <v>22.13888888888889</v>
      </c>
      <c r="G95" s="3">
        <f>Contributions!R87</f>
        <v>200</v>
      </c>
      <c r="H95" s="3">
        <f>IF(Contributions!R87="","No Pledge",Contributions!R87-Contributions!S87)</f>
        <v>200</v>
      </c>
      <c r="I95" s="68">
        <f>IF(Contributions!R87="","No Pledge",Contributions!S87/Contributions!R87)</f>
        <v>0</v>
      </c>
    </row>
    <row r="96" spans="1:9" ht="12.75">
      <c r="A96" t="str">
        <f>Contributions!B88</f>
        <v>London</v>
      </c>
      <c r="B96" t="str">
        <f>Contributions!C88</f>
        <v>James</v>
      </c>
      <c r="C96" s="20">
        <f ca="1" t="shared" si="9"/>
        <v>38113.953316782405</v>
      </c>
      <c r="D96" s="7">
        <f>C96-Contributions!N88</f>
        <v>7321.953316782405</v>
      </c>
      <c r="E96" s="3">
        <f t="shared" si="10"/>
        <v>20.046415651697206</v>
      </c>
      <c r="F96" s="3">
        <f>YEARFRAC(Contributions!N88,C96)</f>
        <v>20.044444444444444</v>
      </c>
      <c r="G96" s="3">
        <f>Contributions!R88</f>
      </c>
      <c r="H96" s="3" t="str">
        <f>IF(Contributions!R88="","No Pledge",Contributions!R88-Contributions!S88)</f>
        <v>No Pledge</v>
      </c>
      <c r="I96" s="68" t="str">
        <f>IF(Contributions!R88="","No Pledge",Contributions!S88/Contributions!R88)</f>
        <v>No Pledge</v>
      </c>
    </row>
    <row r="97" spans="1:9" ht="12.75">
      <c r="A97" t="str">
        <f>Contributions!B89</f>
        <v>Lopez</v>
      </c>
      <c r="B97" t="str">
        <f>Contributions!C89</f>
        <v>Louis</v>
      </c>
      <c r="C97" s="20">
        <f ca="1" t="shared" si="9"/>
        <v>38113.953316782405</v>
      </c>
      <c r="D97" s="7">
        <f>C97-Contributions!N89</f>
        <v>2105.9533167824047</v>
      </c>
      <c r="E97" s="3">
        <f t="shared" si="10"/>
        <v>5.765785946016166</v>
      </c>
      <c r="F97" s="3">
        <f>YEARFRAC(Contributions!N89,C97)</f>
        <v>5.763888888888889</v>
      </c>
      <c r="G97" s="3">
        <f>Contributions!R89</f>
      </c>
      <c r="H97" s="3" t="str">
        <f>IF(Contributions!R89="","No Pledge",Contributions!R89-Contributions!S89)</f>
        <v>No Pledge</v>
      </c>
      <c r="I97" s="68" t="str">
        <f>IF(Contributions!R89="","No Pledge",Contributions!S89/Contributions!R89)</f>
        <v>No Pledge</v>
      </c>
    </row>
    <row r="98" spans="1:9" ht="12.75">
      <c r="A98" t="str">
        <f>Contributions!B90</f>
        <v>Low</v>
      </c>
      <c r="B98" t="str">
        <f>Contributions!C90</f>
        <v>Jake</v>
      </c>
      <c r="C98" s="20">
        <f ca="1" t="shared" si="9"/>
        <v>38113.953316782405</v>
      </c>
      <c r="D98" s="7">
        <f>C98-Contributions!N90</f>
        <v>2196.9533167824047</v>
      </c>
      <c r="E98" s="3">
        <f t="shared" si="10"/>
        <v>6.014930367645188</v>
      </c>
      <c r="F98" s="3">
        <f>YEARFRAC(Contributions!N90,C98)</f>
        <v>6.011111111111111</v>
      </c>
      <c r="G98" s="3">
        <f>Contributions!R90</f>
        <v>200</v>
      </c>
      <c r="H98" s="3">
        <f>IF(Contributions!R90="","No Pledge",Contributions!R90-Contributions!S90)</f>
        <v>200</v>
      </c>
      <c r="I98" s="68">
        <f>IF(Contributions!R90="","No Pledge",Contributions!S90/Contributions!R90)</f>
        <v>0</v>
      </c>
    </row>
    <row r="99" spans="1:9" ht="12.75">
      <c r="A99" t="str">
        <f>Contributions!B91</f>
        <v>Lowry</v>
      </c>
      <c r="B99" t="str">
        <f>Contributions!C91</f>
        <v>Joshua</v>
      </c>
      <c r="C99" s="20">
        <f ca="1" t="shared" si="9"/>
        <v>38113.953316782405</v>
      </c>
      <c r="D99" s="7">
        <f>C99-Contributions!N91</f>
        <v>8094.953316782405</v>
      </c>
      <c r="E99" s="3">
        <f t="shared" si="10"/>
        <v>22.162774310150322</v>
      </c>
      <c r="F99" s="3">
        <f>YEARFRAC(Contributions!N91,C99)</f>
        <v>22.158333333333335</v>
      </c>
      <c r="G99" s="3">
        <f>Contributions!R91</f>
      </c>
      <c r="H99" s="3" t="str">
        <f>IF(Contributions!R91="","No Pledge",Contributions!R91-Contributions!S91)</f>
        <v>No Pledge</v>
      </c>
      <c r="I99" s="68" t="str">
        <f>IF(Contributions!R91="","No Pledge",Contributions!S91/Contributions!R91)</f>
        <v>No Pledge</v>
      </c>
    </row>
    <row r="100" spans="1:9" ht="12.75">
      <c r="A100" t="str">
        <f>Contributions!B92</f>
        <v>Luck </v>
      </c>
      <c r="B100" t="str">
        <f>Contributions!C92</f>
        <v>Je'Nae</v>
      </c>
      <c r="C100" s="20">
        <f ca="1" t="shared" si="9"/>
        <v>38113.953316782405</v>
      </c>
      <c r="D100" s="7">
        <f>C100-Contributions!N92</f>
        <v>6749.953316782405</v>
      </c>
      <c r="E100" s="3">
        <f t="shared" si="10"/>
        <v>18.480365001457645</v>
      </c>
      <c r="F100" s="3">
        <f>YEARFRAC(Contributions!N92,C100)</f>
        <v>18.480555555555554</v>
      </c>
      <c r="G100" s="3">
        <f>Contributions!R92</f>
        <v>100</v>
      </c>
      <c r="H100" s="3">
        <f>IF(Contributions!R92="","No Pledge",Contributions!R92-Contributions!S92)</f>
        <v>100</v>
      </c>
      <c r="I100" s="68">
        <f>IF(Contributions!R92="","No Pledge",Contributions!S92/Contributions!R92)</f>
        <v>0</v>
      </c>
    </row>
    <row r="101" spans="1:9" ht="12.75">
      <c r="A101" t="str">
        <f>Contributions!B93</f>
        <v>Luck </v>
      </c>
      <c r="B101" t="str">
        <f>Contributions!C93</f>
        <v>Kevin</v>
      </c>
      <c r="C101" s="20">
        <f ca="1" t="shared" si="9"/>
        <v>38113.953316782405</v>
      </c>
      <c r="D101" s="7">
        <f>C101-Contributions!N93</f>
        <v>6747.953316782405</v>
      </c>
      <c r="E101" s="3">
        <f t="shared" si="10"/>
        <v>18.47488929988338</v>
      </c>
      <c r="F101" s="3">
        <f>YEARFRAC(Contributions!N93,C101)</f>
        <v>18.475</v>
      </c>
      <c r="G101" s="3">
        <f>Contributions!R93</f>
        <v>3000</v>
      </c>
      <c r="H101" s="3">
        <f>IF(Contributions!R93="","No Pledge",Contributions!R93-Contributions!S93)</f>
        <v>2000</v>
      </c>
      <c r="I101" s="68">
        <f>IF(Contributions!R93="","No Pledge",Contributions!S93/Contributions!R93)</f>
        <v>0.3333333333333333</v>
      </c>
    </row>
    <row r="102" spans="1:9" ht="12.75">
      <c r="A102" t="str">
        <f>Contributions!B94</f>
        <v>Lutz</v>
      </c>
      <c r="B102" t="str">
        <f>Contributions!C94</f>
        <v>Diana</v>
      </c>
      <c r="C102" s="20">
        <f ca="1" t="shared" si="9"/>
        <v>38113.953316782405</v>
      </c>
      <c r="D102" s="7">
        <f>C102-Contributions!N94</f>
        <v>5096.953316782405</v>
      </c>
      <c r="E102" s="3">
        <f t="shared" si="10"/>
        <v>13.954697650328281</v>
      </c>
      <c r="F102" s="3">
        <f>YEARFRAC(Contributions!N94,C102)</f>
        <v>13.95</v>
      </c>
      <c r="G102" s="3">
        <f>Contributions!R94</f>
        <v>100</v>
      </c>
      <c r="H102" s="3">
        <f>IF(Contributions!R94="","No Pledge",Contributions!R94-Contributions!S94)</f>
        <v>100</v>
      </c>
      <c r="I102" s="68">
        <f>IF(Contributions!R94="","No Pledge",Contributions!S94/Contributions!R94)</f>
        <v>0</v>
      </c>
    </row>
    <row r="103" spans="1:9" ht="12.75">
      <c r="A103" t="str">
        <f>Contributions!B95</f>
        <v>Maciel</v>
      </c>
      <c r="B103" t="str">
        <f>Contributions!C95</f>
        <v>Lisa</v>
      </c>
      <c r="C103" s="20">
        <f ca="1" t="shared" si="9"/>
        <v>38113.953316782405</v>
      </c>
      <c r="D103" s="7">
        <f>C103-Contributions!N95</f>
        <v>7621.953316782405</v>
      </c>
      <c r="E103" s="3">
        <f t="shared" si="10"/>
        <v>20.867770887836837</v>
      </c>
      <c r="F103" s="3">
        <f>YEARFRAC(Contributions!N95,C103)</f>
        <v>20.863888888888887</v>
      </c>
      <c r="G103" s="3">
        <f>Contributions!R95</f>
        <v>1000</v>
      </c>
      <c r="H103" s="3">
        <f>IF(Contributions!R95="","No Pledge",Contributions!R95-Contributions!S95)</f>
        <v>1000</v>
      </c>
      <c r="I103" s="68">
        <f>IF(Contributions!R95="","No Pledge",Contributions!S95/Contributions!R95)</f>
        <v>0</v>
      </c>
    </row>
    <row r="104" spans="1:9" ht="12.75">
      <c r="A104" t="str">
        <f>Contributions!B96</f>
        <v>Mann</v>
      </c>
      <c r="B104" t="str">
        <f>Contributions!C96</f>
        <v> Adam</v>
      </c>
      <c r="C104" s="20">
        <f ca="1" t="shared" si="9"/>
        <v>38113.953316782405</v>
      </c>
      <c r="D104" s="7">
        <f>C104-Contributions!N96</f>
        <v>7346.953316782405</v>
      </c>
      <c r="E104" s="3">
        <f t="shared" si="10"/>
        <v>20.11486192137551</v>
      </c>
      <c r="F104" s="3">
        <f>YEARFRAC(Contributions!N96,C104)</f>
        <v>20.11111111111111</v>
      </c>
      <c r="G104" s="3">
        <f>Contributions!R96</f>
        <v>100</v>
      </c>
      <c r="H104" s="3">
        <f>IF(Contributions!R96="","No Pledge",Contributions!R96-Contributions!S96)</f>
        <v>100</v>
      </c>
      <c r="I104" s="68">
        <f>IF(Contributions!R96="","No Pledge",Contributions!S96/Contributions!R96)</f>
        <v>0</v>
      </c>
    </row>
    <row r="105" spans="1:9" ht="12.75">
      <c r="A105" t="str">
        <f>Contributions!B97</f>
        <v>Manning</v>
      </c>
      <c r="B105" t="str">
        <f>Contributions!C97</f>
        <v>Jimmy</v>
      </c>
      <c r="C105" s="20">
        <f ca="1" t="shared" si="9"/>
        <v>38113.953316782405</v>
      </c>
      <c r="D105" s="7">
        <f>C105-Contributions!N97</f>
        <v>4929.953316782405</v>
      </c>
      <c r="E105" s="3">
        <f t="shared" si="10"/>
        <v>13.49747656887722</v>
      </c>
      <c r="F105" s="3">
        <f>YEARFRAC(Contributions!N97,C105)</f>
        <v>13.497222222222222</v>
      </c>
      <c r="G105" s="3">
        <f>Contributions!R97</f>
        <v>500</v>
      </c>
      <c r="H105" s="3">
        <f>IF(Contributions!R97="","No Pledge",Contributions!R97-Contributions!S97)</f>
        <v>428</v>
      </c>
      <c r="I105" s="68">
        <f>IF(Contributions!R97="","No Pledge",Contributions!S97/Contributions!R97)</f>
        <v>0.144</v>
      </c>
    </row>
    <row r="106" spans="1:9" ht="12.75">
      <c r="A106" t="str">
        <f>Contributions!B98</f>
        <v>Markham</v>
      </c>
      <c r="B106" t="str">
        <f>Contributions!C98</f>
        <v>Christopher</v>
      </c>
      <c r="C106" s="20">
        <f ca="1" t="shared" si="9"/>
        <v>38113.953316782405</v>
      </c>
      <c r="D106" s="7">
        <f>C106-Contributions!N98</f>
        <v>3208.9533167824047</v>
      </c>
      <c r="E106" s="3">
        <f t="shared" si="10"/>
        <v>8.785635364222873</v>
      </c>
      <c r="F106" s="3">
        <f>YEARFRAC(Contributions!N98,C106)</f>
        <v>8.780555555555555</v>
      </c>
      <c r="G106" s="3">
        <f>Contributions!R98</f>
        <v>1000</v>
      </c>
      <c r="H106" s="3">
        <f>IF(Contributions!R98="","No Pledge",Contributions!R98-Contributions!S98)</f>
        <v>1000</v>
      </c>
      <c r="I106" s="68">
        <f>IF(Contributions!R98="","No Pledge",Contributions!S98/Contributions!R98)</f>
        <v>0</v>
      </c>
    </row>
    <row r="107" spans="1:9" ht="12.75">
      <c r="A107" t="str">
        <f>Contributions!B99</f>
        <v>Martin</v>
      </c>
      <c r="B107" t="str">
        <f>Contributions!C99</f>
        <v> Joelle</v>
      </c>
      <c r="C107" s="20">
        <f ca="1" t="shared" si="9"/>
        <v>38113.953316782405</v>
      </c>
      <c r="D107" s="7">
        <f>C107-Contributions!N99</f>
        <v>2064.9533167824047</v>
      </c>
      <c r="E107" s="3">
        <f t="shared" si="10"/>
        <v>5.65353406374375</v>
      </c>
      <c r="F107" s="3">
        <f>YEARFRAC(Contributions!N99,C107)</f>
        <v>5.652777777777778</v>
      </c>
      <c r="G107" s="3">
        <f>Contributions!R99</f>
      </c>
      <c r="H107" s="3" t="str">
        <f>IF(Contributions!R99="","No Pledge",Contributions!R99-Contributions!S99)</f>
        <v>No Pledge</v>
      </c>
      <c r="I107" s="68" t="str">
        <f>IF(Contributions!R99="","No Pledge",Contributions!S99/Contributions!R99)</f>
        <v>No Pledge</v>
      </c>
    </row>
    <row r="108" spans="1:9" ht="12.75">
      <c r="A108" t="str">
        <f>Contributions!B100</f>
        <v>McCarthy</v>
      </c>
      <c r="B108" t="str">
        <f>Contributions!C100</f>
        <v>Charlotte</v>
      </c>
      <c r="C108" s="20">
        <f ca="1" t="shared" si="9"/>
        <v>38113.953316782405</v>
      </c>
      <c r="D108" s="7">
        <f>C108-Contributions!N100</f>
        <v>5781.953316782405</v>
      </c>
      <c r="E108" s="3">
        <f t="shared" si="10"/>
        <v>15.83012543951377</v>
      </c>
      <c r="F108" s="3">
        <f>YEARFRAC(Contributions!N100,C108)</f>
        <v>15.827777777777778</v>
      </c>
      <c r="G108" s="3">
        <f>Contributions!R100</f>
        <v>500</v>
      </c>
      <c r="H108" s="3">
        <f>IF(Contributions!R100="","No Pledge",Contributions!R100-Contributions!S100)</f>
        <v>400</v>
      </c>
      <c r="I108" s="68">
        <f>IF(Contributions!R100="","No Pledge",Contributions!S100/Contributions!R100)</f>
        <v>0.2</v>
      </c>
    </row>
    <row r="109" spans="1:9" ht="12.75">
      <c r="A109" t="str">
        <f>Contributions!B101</f>
        <v>McCarthy</v>
      </c>
      <c r="B109" t="str">
        <f>Contributions!C101</f>
        <v>Michael</v>
      </c>
      <c r="C109" s="20">
        <f ca="1" t="shared" si="9"/>
        <v>38113.953316782405</v>
      </c>
      <c r="D109" s="7">
        <f>C109-Contributions!N101</f>
        <v>3845.9533167824047</v>
      </c>
      <c r="E109" s="3">
        <f t="shared" si="10"/>
        <v>10.529646315626023</v>
      </c>
      <c r="F109" s="3">
        <f>YEARFRAC(Contributions!N101,C109)</f>
        <v>10.527777777777779</v>
      </c>
      <c r="G109" s="3">
        <f>Contributions!R101</f>
        <v>500</v>
      </c>
      <c r="H109" s="3">
        <f>IF(Contributions!R101="","No Pledge",Contributions!R101-Contributions!S101)</f>
        <v>500</v>
      </c>
      <c r="I109" s="68">
        <f>IF(Contributions!R101="","No Pledge",Contributions!S101/Contributions!R101)</f>
        <v>0</v>
      </c>
    </row>
    <row r="110" spans="1:9" ht="12.75">
      <c r="A110" t="str">
        <f>Contributions!B102</f>
        <v>McCutcheon </v>
      </c>
      <c r="B110" t="str">
        <f>Contributions!C102</f>
        <v>Joseph</v>
      </c>
      <c r="C110" s="20">
        <f ca="1" t="shared" si="9"/>
        <v>38113.953316782405</v>
      </c>
      <c r="D110" s="7">
        <f>C110-Contributions!N102</f>
        <v>3095.9533167824047</v>
      </c>
      <c r="E110" s="3">
        <f t="shared" si="10"/>
        <v>8.476258225276947</v>
      </c>
      <c r="F110" s="3">
        <f>YEARFRAC(Contributions!N102,C110)</f>
        <v>8.475</v>
      </c>
      <c r="G110" s="3">
        <f>Contributions!R102</f>
        <v>50</v>
      </c>
      <c r="H110" s="3">
        <f>IF(Contributions!R102="","No Pledge",Contributions!R102-Contributions!S102)</f>
        <v>50</v>
      </c>
      <c r="I110" s="68">
        <f>IF(Contributions!R102="","No Pledge",Contributions!S102/Contributions!R102)</f>
        <v>0</v>
      </c>
    </row>
    <row r="111" spans="1:9" ht="12.75">
      <c r="A111" t="str">
        <f>Contributions!B103</f>
        <v>McGee</v>
      </c>
      <c r="B111" t="str">
        <f>Contributions!C103</f>
        <v>Charlene</v>
      </c>
      <c r="C111" s="20">
        <f ca="1" t="shared" si="9"/>
        <v>38113.953316782405</v>
      </c>
      <c r="D111" s="7">
        <f>C111-Contributions!N103</f>
        <v>2705.9533167824047</v>
      </c>
      <c r="E111" s="3">
        <f t="shared" si="10"/>
        <v>7.408496418295427</v>
      </c>
      <c r="F111" s="3">
        <f>YEARFRAC(Contributions!N103,C111)</f>
        <v>7.408333333333333</v>
      </c>
      <c r="G111" s="3">
        <f>Contributions!R103</f>
      </c>
      <c r="H111" s="3" t="str">
        <f>IF(Contributions!R103="","No Pledge",Contributions!R103-Contributions!S103)</f>
        <v>No Pledge</v>
      </c>
      <c r="I111" s="68" t="str">
        <f>IF(Contributions!R103="","No Pledge",Contributions!S103/Contributions!R103)</f>
        <v>No Pledge</v>
      </c>
    </row>
    <row r="112" spans="1:9" ht="12.75">
      <c r="A112" t="str">
        <f>Contributions!B104</f>
        <v>McGuire</v>
      </c>
      <c r="B112" t="str">
        <f>Contributions!C104</f>
        <v>William</v>
      </c>
      <c r="C112" s="20">
        <f ca="1" t="shared" si="9"/>
        <v>38113.953316782405</v>
      </c>
      <c r="D112" s="7">
        <f>C112-Contributions!N104</f>
        <v>6867.953316782405</v>
      </c>
      <c r="E112" s="3">
        <f t="shared" si="10"/>
        <v>18.80343139433923</v>
      </c>
      <c r="F112" s="3">
        <f>YEARFRAC(Contributions!N104,C112)</f>
        <v>18.8</v>
      </c>
      <c r="G112" s="3">
        <f>Contributions!R104</f>
        <v>500</v>
      </c>
      <c r="H112" s="3">
        <f>IF(Contributions!R104="","No Pledge",Contributions!R104-Contributions!S104)</f>
        <v>418</v>
      </c>
      <c r="I112" s="68">
        <f>IF(Contributions!R104="","No Pledge",Contributions!S104/Contributions!R104)</f>
        <v>0.164</v>
      </c>
    </row>
    <row r="113" spans="1:9" ht="12.75">
      <c r="A113" t="str">
        <f>Contributions!B105</f>
        <v>McWhinney </v>
      </c>
      <c r="B113" t="str">
        <f>Contributions!C105</f>
        <v>William </v>
      </c>
      <c r="C113" s="20">
        <f ca="1" t="shared" si="9"/>
        <v>38113.953316782405</v>
      </c>
      <c r="D113" s="7">
        <f>C113-Contributions!N105</f>
        <v>6015.953316782405</v>
      </c>
      <c r="E113" s="3">
        <f t="shared" si="10"/>
        <v>16.47078252370268</v>
      </c>
      <c r="F113" s="3">
        <f>YEARFRAC(Contributions!N105,C113)</f>
        <v>16.469444444444445</v>
      </c>
      <c r="G113" s="3">
        <f>Contributions!R105</f>
        <v>100</v>
      </c>
      <c r="H113" s="3">
        <f>IF(Contributions!R105="","No Pledge",Contributions!R105-Contributions!S105)</f>
        <v>100</v>
      </c>
      <c r="I113" s="68">
        <f>IF(Contributions!R105="","No Pledge",Contributions!S105/Contributions!R105)</f>
        <v>0</v>
      </c>
    </row>
    <row r="114" spans="1:9" ht="12.75">
      <c r="A114" t="str">
        <f>Contributions!B106</f>
        <v>Megan</v>
      </c>
      <c r="B114" t="str">
        <f>Contributions!C106</f>
        <v>Grahs</v>
      </c>
      <c r="C114" s="20">
        <f ca="1" t="shared" si="9"/>
        <v>38113.953316782405</v>
      </c>
      <c r="D114" s="7">
        <f>C114-Contributions!N106</f>
        <v>2316.9533167824047</v>
      </c>
      <c r="E114" s="3">
        <f t="shared" si="10"/>
        <v>6.343472462101039</v>
      </c>
      <c r="F114" s="3">
        <f>YEARFRAC(Contributions!N106,C114)</f>
        <v>6.344444444444444</v>
      </c>
      <c r="G114" s="3">
        <f>Contributions!R106</f>
        <v>200</v>
      </c>
      <c r="H114" s="3">
        <f>IF(Contributions!R106="","No Pledge",Contributions!R106-Contributions!S106)</f>
        <v>200</v>
      </c>
      <c r="I114" s="68">
        <f>IF(Contributions!R106="","No Pledge",Contributions!S106/Contributions!R106)</f>
        <v>0</v>
      </c>
    </row>
    <row r="115" spans="1:9" ht="12.75">
      <c r="A115" t="str">
        <f>Contributions!B107</f>
        <v>Meyersohn</v>
      </c>
      <c r="B115" t="str">
        <f>Contributions!C107</f>
        <v>Van</v>
      </c>
      <c r="C115" s="20">
        <f ca="1" t="shared" si="9"/>
        <v>38113.953316782405</v>
      </c>
      <c r="D115" s="7">
        <f>C115-Contributions!N107</f>
        <v>5322.953316782405</v>
      </c>
      <c r="E115" s="3">
        <f t="shared" si="10"/>
        <v>14.573451928220136</v>
      </c>
      <c r="F115" s="3">
        <f>YEARFRAC(Contributions!N107,C115)</f>
        <v>14.572222222222223</v>
      </c>
      <c r="G115" s="3">
        <f>Contributions!R107</f>
      </c>
      <c r="H115" s="3" t="str">
        <f>IF(Contributions!R107="","No Pledge",Contributions!R107-Contributions!S107)</f>
        <v>No Pledge</v>
      </c>
      <c r="I115" s="68" t="str">
        <f>IF(Contributions!R107="","No Pledge",Contributions!S107/Contributions!R107)</f>
        <v>No Pledge</v>
      </c>
    </row>
    <row r="116" spans="1:9" ht="12.75">
      <c r="A116" t="str">
        <f>Contributions!B108</f>
        <v>Midkiff</v>
      </c>
      <c r="B116" t="str">
        <f>Contributions!C108</f>
        <v>Brian</v>
      </c>
      <c r="C116" s="20">
        <f ca="1" t="shared" si="9"/>
        <v>38113.953316782405</v>
      </c>
      <c r="D116" s="7">
        <f>C116-Contributions!N108</f>
        <v>4222.953316782405</v>
      </c>
      <c r="E116" s="3">
        <f t="shared" si="10"/>
        <v>11.561816062374824</v>
      </c>
      <c r="F116" s="3">
        <f>YEARFRAC(Contributions!N108,C116)</f>
        <v>11.561111111111112</v>
      </c>
      <c r="G116" s="3">
        <f>Contributions!R108</f>
        <v>50</v>
      </c>
      <c r="H116" s="3">
        <f>IF(Contributions!R108="","No Pledge",Contributions!R108-Contributions!S108)</f>
        <v>50</v>
      </c>
      <c r="I116" s="68">
        <f>IF(Contributions!R108="","No Pledge",Contributions!S108/Contributions!R108)</f>
        <v>0</v>
      </c>
    </row>
    <row r="117" spans="1:9" ht="12.75">
      <c r="A117" t="str">
        <f>Contributions!B109</f>
        <v>Miller</v>
      </c>
      <c r="B117" t="str">
        <f>Contributions!C109</f>
        <v>Christopher</v>
      </c>
      <c r="C117" s="20">
        <f ca="1" t="shared" si="9"/>
        <v>38113.953316782405</v>
      </c>
      <c r="D117" s="7">
        <f>C117-Contributions!N109</f>
        <v>6947.953316782405</v>
      </c>
      <c r="E117" s="3">
        <f t="shared" si="10"/>
        <v>19.0224594573098</v>
      </c>
      <c r="F117" s="3">
        <f>YEARFRAC(Contributions!N109,C117)</f>
        <v>19.019444444444446</v>
      </c>
      <c r="G117" s="3">
        <f>Contributions!R109</f>
        <v>100</v>
      </c>
      <c r="H117" s="3">
        <f>IF(Contributions!R109="","No Pledge",Contributions!R109-Contributions!S109)</f>
        <v>100</v>
      </c>
      <c r="I117" s="68">
        <f>IF(Contributions!R109="","No Pledge",Contributions!S109/Contributions!R109)</f>
        <v>0</v>
      </c>
    </row>
    <row r="118" spans="1:9" ht="12.75">
      <c r="A118" t="str">
        <f>Contributions!B110</f>
        <v>Miller</v>
      </c>
      <c r="B118" t="str">
        <f>Contributions!C110</f>
        <v>Paul</v>
      </c>
      <c r="C118" s="20">
        <f ca="1" t="shared" si="9"/>
        <v>38113.953316782405</v>
      </c>
      <c r="D118" s="7">
        <f>C118-Contributions!N110</f>
        <v>7028.953316782405</v>
      </c>
      <c r="E118" s="3">
        <f t="shared" si="10"/>
        <v>19.2442253710675</v>
      </c>
      <c r="F118" s="3">
        <f>YEARFRAC(Contributions!N110,C118)</f>
        <v>19.247222222222224</v>
      </c>
      <c r="G118" s="3">
        <f>Contributions!R110</f>
        <v>200</v>
      </c>
      <c r="H118" s="3">
        <f>IF(Contributions!R110="","No Pledge",Contributions!R110-Contributions!S110)</f>
        <v>200</v>
      </c>
      <c r="I118" s="68">
        <f>IF(Contributions!R110="","No Pledge",Contributions!S110/Contributions!R110)</f>
        <v>0</v>
      </c>
    </row>
    <row r="119" spans="1:9" ht="12.75">
      <c r="A119" t="str">
        <f>Contributions!B111</f>
        <v>Mohr</v>
      </c>
      <c r="B119" t="str">
        <f>Contributions!C111</f>
        <v>Amanda</v>
      </c>
      <c r="C119" s="20">
        <f ca="1" t="shared" si="9"/>
        <v>38113.953316782405</v>
      </c>
      <c r="D119" s="7">
        <f>C119-Contributions!N111</f>
        <v>8191.953316782405</v>
      </c>
      <c r="E119" s="3">
        <f t="shared" si="10"/>
        <v>22.428345836502135</v>
      </c>
      <c r="F119" s="3">
        <f>YEARFRAC(Contributions!N111,C119)</f>
        <v>22.427777777777777</v>
      </c>
      <c r="G119" s="3">
        <f>Contributions!R111</f>
        <v>500</v>
      </c>
      <c r="H119" s="3">
        <f>IF(Contributions!R111="","No Pledge",Contributions!R111-Contributions!S111)</f>
        <v>400</v>
      </c>
      <c r="I119" s="68">
        <f>IF(Contributions!R111="","No Pledge",Contributions!S111/Contributions!R111)</f>
        <v>0.2</v>
      </c>
    </row>
    <row r="120" spans="1:9" ht="12.75">
      <c r="A120" t="str">
        <f>Contributions!B112</f>
        <v>Morris</v>
      </c>
      <c r="B120" t="str">
        <f>Contributions!C112</f>
        <v>Cheri</v>
      </c>
      <c r="C120" s="20">
        <f ca="1" t="shared" si="9"/>
        <v>38113.953316782405</v>
      </c>
      <c r="D120" s="7">
        <f>C120-Contributions!N112</f>
        <v>6737.953316782405</v>
      </c>
      <c r="E120" s="3">
        <f t="shared" si="10"/>
        <v>18.44751079201206</v>
      </c>
      <c r="F120" s="3">
        <f>YEARFRAC(Contributions!N112,C120)</f>
        <v>18.447222222222223</v>
      </c>
      <c r="G120" s="3">
        <f>Contributions!R112</f>
        <v>1000</v>
      </c>
      <c r="H120" s="3">
        <f>IF(Contributions!R112="","No Pledge",Contributions!R112-Contributions!S112)</f>
        <v>1000</v>
      </c>
      <c r="I120" s="68">
        <f>IF(Contributions!R112="","No Pledge",Contributions!S112/Contributions!R112)</f>
        <v>0</v>
      </c>
    </row>
    <row r="121" spans="1:9" ht="12.75">
      <c r="A121" t="str">
        <f>Contributions!B113</f>
        <v>Morton</v>
      </c>
      <c r="B121" t="str">
        <f>Contributions!C113</f>
        <v>Sandra</v>
      </c>
      <c r="C121" s="20">
        <f ca="1" t="shared" si="9"/>
        <v>38113.953316782405</v>
      </c>
      <c r="D121" s="7">
        <f>C121-Contributions!N113</f>
        <v>3358.9533167824047</v>
      </c>
      <c r="E121" s="3">
        <f t="shared" si="10"/>
        <v>9.196312982292689</v>
      </c>
      <c r="F121" s="3">
        <f>YEARFRAC(Contributions!N113,C121)</f>
        <v>9.197222222222223</v>
      </c>
      <c r="G121" s="3">
        <f>Contributions!R113</f>
        <v>2000</v>
      </c>
      <c r="H121" s="3">
        <f>IF(Contributions!R113="","No Pledge",Contributions!R113-Contributions!S113)</f>
        <v>1600</v>
      </c>
      <c r="I121" s="68">
        <f>IF(Contributions!R113="","No Pledge",Contributions!S113/Contributions!R113)</f>
        <v>0.2</v>
      </c>
    </row>
    <row r="122" spans="1:9" ht="12.75">
      <c r="A122" t="str">
        <f>Contributions!B114</f>
        <v>Neely</v>
      </c>
      <c r="B122" t="str">
        <f>Contributions!C114</f>
        <v>Fred</v>
      </c>
      <c r="C122" s="20">
        <f ca="1" t="shared" si="9"/>
        <v>38113.953316782405</v>
      </c>
      <c r="D122" s="7">
        <f>C122-Contributions!N114</f>
        <v>2070.9533167824047</v>
      </c>
      <c r="E122" s="3">
        <f t="shared" si="10"/>
        <v>5.669961168466543</v>
      </c>
      <c r="F122" s="3">
        <f>YEARFRAC(Contributions!N114,C122)</f>
        <v>5.669444444444444</v>
      </c>
      <c r="G122" s="3">
        <f>Contributions!R114</f>
        <v>200</v>
      </c>
      <c r="H122" s="3">
        <f>IF(Contributions!R114="","No Pledge",Contributions!R114-Contributions!S114)</f>
        <v>200</v>
      </c>
      <c r="I122" s="68">
        <f>IF(Contributions!R114="","No Pledge",Contributions!S114/Contributions!R114)</f>
        <v>0</v>
      </c>
    </row>
    <row r="123" spans="1:9" ht="12.75">
      <c r="A123" t="str">
        <f>Contributions!B115</f>
        <v>Nelson </v>
      </c>
      <c r="B123" t="str">
        <f>Contributions!C115</f>
        <v>Tamara</v>
      </c>
      <c r="C123" s="20">
        <f ca="1" t="shared" si="9"/>
        <v>38113.953316782405</v>
      </c>
      <c r="D123" s="7">
        <f>C123-Contributions!N115</f>
        <v>6147.953316782405</v>
      </c>
      <c r="E123" s="3">
        <f t="shared" si="10"/>
        <v>16.83217882760412</v>
      </c>
      <c r="F123" s="3">
        <f>YEARFRAC(Contributions!N115,C123)</f>
        <v>16.82777777777778</v>
      </c>
      <c r="G123" s="3">
        <f>Contributions!R115</f>
        <v>100</v>
      </c>
      <c r="H123" s="3">
        <f>IF(Contributions!R115="","No Pledge",Contributions!R115-Contributions!S115)</f>
        <v>100</v>
      </c>
      <c r="I123" s="68">
        <f>IF(Contributions!R115="","No Pledge",Contributions!S115/Contributions!R115)</f>
        <v>0</v>
      </c>
    </row>
    <row r="124" spans="1:9" ht="12.75">
      <c r="A124" t="str">
        <f>Contributions!B116</f>
        <v>Nguyen</v>
      </c>
      <c r="B124" t="str">
        <f>Contributions!C116</f>
        <v>Kim</v>
      </c>
      <c r="C124" s="20">
        <f ca="1" t="shared" si="9"/>
        <v>38113.953316782405</v>
      </c>
      <c r="D124" s="7">
        <f>C124-Contributions!N116</f>
        <v>6080.953316782405</v>
      </c>
      <c r="E124" s="3">
        <f t="shared" si="10"/>
        <v>16.648742824866268</v>
      </c>
      <c r="F124" s="3">
        <f>YEARFRAC(Contributions!N116,C124)</f>
        <v>16.647222222222222</v>
      </c>
      <c r="G124" s="3">
        <f>Contributions!R116</f>
        <v>2000</v>
      </c>
      <c r="H124" s="3">
        <f>IF(Contributions!R116="","No Pledge",Contributions!R116-Contributions!S116)</f>
        <v>2000</v>
      </c>
      <c r="I124" s="68">
        <f>IF(Contributions!R116="","No Pledge",Contributions!S116/Contributions!R116)</f>
        <v>0</v>
      </c>
    </row>
    <row r="125" spans="1:9" ht="12.75">
      <c r="A125" t="str">
        <f>Contributions!B117</f>
        <v>Nguyen </v>
      </c>
      <c r="B125" t="str">
        <f>Contributions!C117</f>
        <v>Jon</v>
      </c>
      <c r="C125" s="20">
        <f ca="1" t="shared" si="9"/>
        <v>38113.953316782405</v>
      </c>
      <c r="D125" s="7">
        <f>C125-Contributions!N117</f>
        <v>7238.953316782405</v>
      </c>
      <c r="E125" s="3">
        <f t="shared" si="10"/>
        <v>19.819174036365244</v>
      </c>
      <c r="F125" s="3">
        <f>YEARFRAC(Contributions!N117,C125)</f>
        <v>19.816666666666666</v>
      </c>
      <c r="G125" s="3">
        <f>Contributions!R117</f>
        <v>5000</v>
      </c>
      <c r="H125" s="3">
        <f>IF(Contributions!R117="","No Pledge",Contributions!R117-Contributions!S117)</f>
        <v>4500</v>
      </c>
      <c r="I125" s="68">
        <f>IF(Contributions!R117="","No Pledge",Contributions!S117/Contributions!R117)</f>
        <v>0.1</v>
      </c>
    </row>
    <row r="126" spans="1:9" ht="12.75">
      <c r="A126" t="str">
        <f>Contributions!B118</f>
        <v>Nicholls, Jr.</v>
      </c>
      <c r="B126" t="str">
        <f>Contributions!C118</f>
        <v>Ray</v>
      </c>
      <c r="C126" s="20">
        <f ca="1" t="shared" si="9"/>
        <v>38113.953316782405</v>
      </c>
      <c r="D126" s="7">
        <f>C126-Contributions!N118</f>
        <v>6849.953316782405</v>
      </c>
      <c r="E126" s="3">
        <f t="shared" si="10"/>
        <v>18.754150080170856</v>
      </c>
      <c r="F126" s="3">
        <f>YEARFRAC(Contributions!N118,C126)</f>
        <v>18.752777777777776</v>
      </c>
      <c r="G126" s="3">
        <f>Contributions!R118</f>
      </c>
      <c r="H126" s="3" t="str">
        <f>IF(Contributions!R118="","No Pledge",Contributions!R118-Contributions!S118)</f>
        <v>No Pledge</v>
      </c>
      <c r="I126" s="68" t="str">
        <f>IF(Contributions!R118="","No Pledge",Contributions!S118/Contributions!R118)</f>
        <v>No Pledge</v>
      </c>
    </row>
    <row r="127" spans="1:9" ht="12.75">
      <c r="A127" t="str">
        <f>Contributions!B119</f>
        <v>North</v>
      </c>
      <c r="B127" t="str">
        <f>Contributions!C119</f>
        <v>Kareem</v>
      </c>
      <c r="C127" s="20">
        <f ca="1" t="shared" si="9"/>
        <v>38113.953316782405</v>
      </c>
      <c r="D127" s="7">
        <f>C127-Contributions!N119</f>
        <v>6545.953316782405</v>
      </c>
      <c r="E127" s="3">
        <f t="shared" si="10"/>
        <v>17.921843440882697</v>
      </c>
      <c r="F127" s="3">
        <f>YEARFRAC(Contributions!N119,C127)</f>
        <v>17.919444444444444</v>
      </c>
      <c r="G127" s="3">
        <f>Contributions!R119</f>
      </c>
      <c r="H127" s="3" t="str">
        <f>IF(Contributions!R119="","No Pledge",Contributions!R119-Contributions!S119)</f>
        <v>No Pledge</v>
      </c>
      <c r="I127" s="68" t="str">
        <f>IF(Contributions!R119="","No Pledge",Contributions!S119/Contributions!R119)</f>
        <v>No Pledge</v>
      </c>
    </row>
    <row r="128" spans="1:9" ht="12.75">
      <c r="A128" t="str">
        <f>Contributions!B120</f>
        <v>Olson</v>
      </c>
      <c r="B128" t="str">
        <f>Contributions!C120</f>
        <v>Richard</v>
      </c>
      <c r="C128" s="20">
        <f ca="1" t="shared" si="9"/>
        <v>38113.953316782405</v>
      </c>
      <c r="D128" s="7">
        <f>C128-Contributions!N120</f>
        <v>2279.9533167824047</v>
      </c>
      <c r="E128" s="3">
        <f t="shared" si="10"/>
        <v>6.242171982977152</v>
      </c>
      <c r="F128" s="3">
        <f>YEARFRAC(Contributions!N120,C128)</f>
        <v>6.2444444444444445</v>
      </c>
      <c r="G128" s="3">
        <f>Contributions!R120</f>
        <v>1000</v>
      </c>
      <c r="H128" s="3">
        <f>IF(Contributions!R120="","No Pledge",Contributions!R120-Contributions!S120)</f>
        <v>800</v>
      </c>
      <c r="I128" s="68">
        <f>IF(Contributions!R120="","No Pledge",Contributions!S120/Contributions!R120)</f>
        <v>0.2</v>
      </c>
    </row>
    <row r="129" spans="1:9" ht="12.75">
      <c r="A129" t="str">
        <f>Contributions!B121</f>
        <v>Owen</v>
      </c>
      <c r="B129" t="str">
        <f>Contributions!C121</f>
        <v>Arness</v>
      </c>
      <c r="C129" s="20">
        <f ca="1" t="shared" si="9"/>
        <v>38113.953316782405</v>
      </c>
      <c r="D129" s="7">
        <f>C129-Contributions!N121</f>
        <v>3357.9533167824047</v>
      </c>
      <c r="E129" s="3">
        <f t="shared" si="10"/>
        <v>9.193575131505558</v>
      </c>
      <c r="F129" s="3">
        <f>YEARFRAC(Contributions!N121,C129)</f>
        <v>9.194444444444445</v>
      </c>
      <c r="G129" s="3">
        <f>Contributions!R121</f>
        <v>100</v>
      </c>
      <c r="H129" s="3">
        <f>IF(Contributions!R121="","No Pledge",Contributions!R121-Contributions!S121)</f>
        <v>100</v>
      </c>
      <c r="I129" s="68">
        <f>IF(Contributions!R121="","No Pledge",Contributions!S121/Contributions!R121)</f>
        <v>0</v>
      </c>
    </row>
    <row r="130" spans="1:9" ht="12.75">
      <c r="A130" t="str">
        <f>Contributions!B122</f>
        <v>Peace</v>
      </c>
      <c r="B130" t="str">
        <f>Contributions!C122</f>
        <v>Lynne</v>
      </c>
      <c r="C130" s="20">
        <f ca="1" t="shared" si="9"/>
        <v>38113.953316782405</v>
      </c>
      <c r="D130" s="7">
        <f>C130-Contributions!N122</f>
        <v>2454.9533167824047</v>
      </c>
      <c r="E130" s="3">
        <f t="shared" si="10"/>
        <v>6.721295870725269</v>
      </c>
      <c r="F130" s="3">
        <f>YEARFRAC(Contributions!N122,C130)</f>
        <v>6.719444444444444</v>
      </c>
      <c r="G130" s="3">
        <f>Contributions!R122</f>
        <v>100</v>
      </c>
      <c r="H130" s="3">
        <f>IF(Contributions!R122="","No Pledge",Contributions!R122-Contributions!S122)</f>
        <v>100</v>
      </c>
      <c r="I130" s="68">
        <f>IF(Contributions!R122="","No Pledge",Contributions!S122/Contributions!R122)</f>
        <v>0</v>
      </c>
    </row>
    <row r="131" spans="1:9" ht="12.75">
      <c r="A131" t="str">
        <f>Contributions!B123</f>
        <v>Peterson</v>
      </c>
      <c r="B131" t="str">
        <f>Contributions!C123</f>
        <v>Malcolm</v>
      </c>
      <c r="C131" s="20">
        <f ca="1" t="shared" si="9"/>
        <v>38113.953316782405</v>
      </c>
      <c r="D131" s="7">
        <f>C131-Contributions!N123</f>
        <v>2828.9533167824047</v>
      </c>
      <c r="E131" s="3">
        <f t="shared" si="10"/>
        <v>7.745252065112676</v>
      </c>
      <c r="F131" s="3">
        <f>YEARFRAC(Contributions!N123,C131)</f>
        <v>7.7444444444444445</v>
      </c>
      <c r="G131" s="3">
        <f>Contributions!R123</f>
        <v>500</v>
      </c>
      <c r="H131" s="3">
        <f>IF(Contributions!R123="","No Pledge",Contributions!R123-Contributions!S123)</f>
        <v>400</v>
      </c>
      <c r="I131" s="68">
        <f>IF(Contributions!R123="","No Pledge",Contributions!S123/Contributions!R123)</f>
        <v>0.2</v>
      </c>
    </row>
    <row r="132" spans="1:9" ht="12.75">
      <c r="A132" t="str">
        <f>Contributions!B124</f>
        <v>Posey</v>
      </c>
      <c r="B132" t="str">
        <f>Contributions!C124</f>
        <v>Brady </v>
      </c>
      <c r="C132" s="20">
        <f ca="1" t="shared" si="9"/>
        <v>38113.953316782405</v>
      </c>
      <c r="D132" s="7">
        <f>C132-Contributions!N124</f>
        <v>5636.953316782405</v>
      </c>
      <c r="E132" s="3">
        <f t="shared" si="10"/>
        <v>15.433137075379616</v>
      </c>
      <c r="F132" s="3">
        <f>YEARFRAC(Contributions!N124,C132)</f>
        <v>15.433333333333334</v>
      </c>
      <c r="G132" s="3">
        <f>Contributions!R124</f>
        <v>1000</v>
      </c>
      <c r="H132" s="3">
        <f>IF(Contributions!R124="","No Pledge",Contributions!R124-Contributions!S124)</f>
        <v>1000</v>
      </c>
      <c r="I132" s="68">
        <f>IF(Contributions!R124="","No Pledge",Contributions!S124/Contributions!R124)</f>
        <v>0</v>
      </c>
    </row>
    <row r="133" spans="1:9" ht="12.75">
      <c r="A133" t="str">
        <f>Contributions!B125</f>
        <v>Prince</v>
      </c>
      <c r="B133" t="str">
        <f>Contributions!C125</f>
        <v>Anne</v>
      </c>
      <c r="C133" s="20">
        <f ca="1" t="shared" si="9"/>
        <v>38113.953316782405</v>
      </c>
      <c r="D133" s="7">
        <f>C133-Contributions!N125</f>
        <v>8194.953316782405</v>
      </c>
      <c r="E133" s="3">
        <f t="shared" si="10"/>
        <v>22.436559388863532</v>
      </c>
      <c r="F133" s="3">
        <f>YEARFRAC(Contributions!N125,C133)</f>
        <v>22.43611111111111</v>
      </c>
      <c r="G133" s="3">
        <f>Contributions!R125</f>
        <v>500</v>
      </c>
      <c r="H133" s="3">
        <f>IF(Contributions!R125="","No Pledge",Contributions!R125-Contributions!S125)</f>
        <v>450</v>
      </c>
      <c r="I133" s="68">
        <f>IF(Contributions!R125="","No Pledge",Contributions!S125/Contributions!R125)</f>
        <v>0.1</v>
      </c>
    </row>
    <row r="134" spans="1:9" ht="12.75">
      <c r="A134" t="str">
        <f>Contributions!B126</f>
        <v>Prince</v>
      </c>
      <c r="B134" t="str">
        <f>Contributions!C126</f>
        <v>Joshua </v>
      </c>
      <c r="C134" s="20">
        <f ca="1" t="shared" si="9"/>
        <v>38113.953316782405</v>
      </c>
      <c r="D134" s="7">
        <f>C134-Contributions!N126</f>
        <v>5608.953316782405</v>
      </c>
      <c r="E134" s="3">
        <f t="shared" si="10"/>
        <v>15.356477253339918</v>
      </c>
      <c r="F134" s="3">
        <f>YEARFRAC(Contributions!N126,C134)</f>
        <v>15.355555555555556</v>
      </c>
      <c r="G134" s="3">
        <f>Contributions!R126</f>
        <v>100</v>
      </c>
      <c r="H134" s="3">
        <f>IF(Contributions!R126="","No Pledge",Contributions!R126-Contributions!S126)</f>
        <v>100</v>
      </c>
      <c r="I134" s="68">
        <f>IF(Contributions!R126="","No Pledge",Contributions!S126/Contributions!R126)</f>
        <v>0</v>
      </c>
    </row>
    <row r="135" spans="1:9" ht="12.75">
      <c r="A135" t="str">
        <f>Contributions!B127</f>
        <v>Rich</v>
      </c>
      <c r="B135" t="str">
        <f>Contributions!C127</f>
        <v>Erica</v>
      </c>
      <c r="C135" s="20">
        <f ca="1" t="shared" si="9"/>
        <v>38113.953316782405</v>
      </c>
      <c r="D135" s="7">
        <f>C135-Contributions!N127</f>
        <v>1323.9533167824047</v>
      </c>
      <c r="E135" s="3">
        <f t="shared" si="10"/>
        <v>3.624786630478863</v>
      </c>
      <c r="F135" s="3">
        <f>YEARFRAC(Contributions!N127,C135)</f>
        <v>3.625</v>
      </c>
      <c r="G135" s="3">
        <f>Contributions!R127</f>
        <v>1800</v>
      </c>
      <c r="H135" s="3">
        <f>IF(Contributions!R127="","No Pledge",Contributions!R127-Contributions!S127)</f>
        <v>1200</v>
      </c>
      <c r="I135" s="68">
        <f>IF(Contributions!R127="","No Pledge",Contributions!S127/Contributions!R127)</f>
        <v>0.3333333333333333</v>
      </c>
    </row>
    <row r="136" spans="1:9" ht="12.75">
      <c r="A136" t="str">
        <f>Contributions!B128</f>
        <v>Richi</v>
      </c>
      <c r="B136" t="str">
        <f>Contributions!C128</f>
        <v>Natalie</v>
      </c>
      <c r="C136" s="20">
        <f ca="1" t="shared" si="9"/>
        <v>38113.953316782405</v>
      </c>
      <c r="D136" s="7">
        <f>C136-Contributions!N128</f>
        <v>7458.953316782405</v>
      </c>
      <c r="E136" s="3">
        <f t="shared" si="10"/>
        <v>20.421501209534306</v>
      </c>
      <c r="F136" s="3">
        <f>YEARFRAC(Contributions!N128,C136)</f>
        <v>20.419444444444444</v>
      </c>
      <c r="G136" s="3">
        <f>Contributions!R128</f>
        <v>500</v>
      </c>
      <c r="H136" s="3">
        <f>IF(Contributions!R128="","No Pledge",Contributions!R128-Contributions!S128)</f>
        <v>0</v>
      </c>
      <c r="I136" s="68">
        <f>IF(Contributions!R128="","No Pledge",Contributions!S128/Contributions!R128)</f>
        <v>1</v>
      </c>
    </row>
    <row r="137" spans="1:9" ht="12.75">
      <c r="A137" t="str">
        <f>Contributions!B129</f>
        <v>Roberts</v>
      </c>
      <c r="B137" t="str">
        <f>Contributions!C129</f>
        <v> Amy</v>
      </c>
      <c r="C137" s="20">
        <f ca="1" t="shared" si="9"/>
        <v>38113.953316782405</v>
      </c>
      <c r="D137" s="7">
        <f>C137-Contributions!N129</f>
        <v>5450.953316782405</v>
      </c>
      <c r="E137" s="3">
        <f t="shared" si="10"/>
        <v>14.923896828973046</v>
      </c>
      <c r="F137" s="3">
        <f>YEARFRAC(Contributions!N129,C137)</f>
        <v>14.922222222222222</v>
      </c>
      <c r="G137" s="3">
        <f>Contributions!R129</f>
      </c>
      <c r="H137" s="3" t="str">
        <f>IF(Contributions!R129="","No Pledge",Contributions!R129-Contributions!S129)</f>
        <v>No Pledge</v>
      </c>
      <c r="I137" s="68" t="str">
        <f>IF(Contributions!R129="","No Pledge",Contributions!S129/Contributions!R129)</f>
        <v>No Pledge</v>
      </c>
    </row>
    <row r="138" spans="1:9" ht="12.75">
      <c r="A138" t="str">
        <f>Contributions!B130</f>
        <v>Robinson</v>
      </c>
      <c r="B138" t="str">
        <f>Contributions!C130</f>
        <v>Lisa</v>
      </c>
      <c r="C138" s="20">
        <f ca="1" t="shared" si="9"/>
        <v>38113.953316782405</v>
      </c>
      <c r="D138" s="7">
        <f>C138-Contributions!N130</f>
        <v>2174.9533167824047</v>
      </c>
      <c r="E138" s="3">
        <f t="shared" si="10"/>
        <v>5.954697650328281</v>
      </c>
      <c r="F138" s="3">
        <f>YEARFRAC(Contributions!N130,C138)</f>
        <v>5.95</v>
      </c>
      <c r="G138" s="3">
        <f>Contributions!R130</f>
        <v>1000</v>
      </c>
      <c r="H138" s="3">
        <f>IF(Contributions!R130="","No Pledge",Contributions!R130-Contributions!S130)</f>
        <v>900</v>
      </c>
      <c r="I138" s="68">
        <f>IF(Contributions!R130="","No Pledge",Contributions!S130/Contributions!R130)</f>
        <v>0.1</v>
      </c>
    </row>
    <row r="139" spans="1:9" ht="12.75">
      <c r="A139" t="str">
        <f>Contributions!B131</f>
        <v>Roby</v>
      </c>
      <c r="B139" t="str">
        <f>Contributions!C131</f>
        <v>Raffi</v>
      </c>
      <c r="C139" s="20">
        <f aca="true" ca="1" t="shared" si="11" ref="C139:C179">NOW()</f>
        <v>38113.953316782405</v>
      </c>
      <c r="D139" s="7">
        <f>C139-Contributions!N131</f>
        <v>6392.953316782405</v>
      </c>
      <c r="E139" s="3">
        <f t="shared" si="10"/>
        <v>17.502952270451484</v>
      </c>
      <c r="F139" s="3">
        <f>YEARFRAC(Contributions!N131,C139)</f>
        <v>17.502777777777776</v>
      </c>
      <c r="G139" s="3">
        <f>Contributions!R131</f>
        <v>100</v>
      </c>
      <c r="H139" s="3">
        <f>IF(Contributions!R131="","No Pledge",Contributions!R131-Contributions!S131)</f>
        <v>100</v>
      </c>
      <c r="I139" s="68">
        <f>IF(Contributions!R131="","No Pledge",Contributions!S131/Contributions!R131)</f>
        <v>0</v>
      </c>
    </row>
    <row r="140" spans="1:9" ht="12.75">
      <c r="A140" t="str">
        <f>Contributions!B132</f>
        <v>Roy</v>
      </c>
      <c r="B140" t="str">
        <f>Contributions!C132</f>
        <v>Mary</v>
      </c>
      <c r="C140" s="20">
        <f ca="1" t="shared" si="11"/>
        <v>38113.953316782405</v>
      </c>
      <c r="D140" s="7">
        <f>C140-Contributions!N132</f>
        <v>6122.953316782405</v>
      </c>
      <c r="E140" s="3">
        <f aca="true" t="shared" si="12" ref="E140:E179">D140/365.25</f>
        <v>16.763732557925817</v>
      </c>
      <c r="F140" s="3">
        <f>YEARFRAC(Contributions!N132,C140)</f>
        <v>16.761111111111113</v>
      </c>
      <c r="G140" s="3">
        <f>Contributions!R132</f>
        <v>500</v>
      </c>
      <c r="H140" s="3">
        <f>IF(Contributions!R132="","No Pledge",Contributions!R132-Contributions!S132)</f>
        <v>400</v>
      </c>
      <c r="I140" s="68">
        <f>IF(Contributions!R132="","No Pledge",Contributions!S132/Contributions!R132)</f>
        <v>0.2</v>
      </c>
    </row>
    <row r="141" spans="1:9" ht="12.75">
      <c r="A141" t="str">
        <f>Contributions!B133</f>
        <v>Ruiz</v>
      </c>
      <c r="B141" t="str">
        <f>Contributions!C133</f>
        <v>Sandra</v>
      </c>
      <c r="C141" s="20">
        <f ca="1" t="shared" si="11"/>
        <v>38113.953316782405</v>
      </c>
      <c r="D141" s="7">
        <f>C141-Contributions!N133</f>
        <v>2027.9533167824047</v>
      </c>
      <c r="E141" s="3">
        <f t="shared" si="12"/>
        <v>5.552233584619862</v>
      </c>
      <c r="F141" s="3">
        <f>YEARFRAC(Contributions!N133,C141)</f>
        <v>5.55</v>
      </c>
      <c r="G141" s="3">
        <f>Contributions!R133</f>
        <v>5000</v>
      </c>
      <c r="H141" s="3">
        <f>IF(Contributions!R133="","No Pledge",Contributions!R133-Contributions!S133)</f>
        <v>4000</v>
      </c>
      <c r="I141" s="68">
        <f>IF(Contributions!R133="","No Pledge",Contributions!S133/Contributions!R133)</f>
        <v>0.2</v>
      </c>
    </row>
    <row r="142" spans="1:9" ht="12.75">
      <c r="A142" t="str">
        <f>Contributions!B134</f>
        <v>Russ</v>
      </c>
      <c r="B142" t="str">
        <f>Contributions!C134</f>
        <v>Delshahn </v>
      </c>
      <c r="C142" s="20">
        <f ca="1" t="shared" si="11"/>
        <v>38113.953316782405</v>
      </c>
      <c r="D142" s="7">
        <f>C142-Contributions!N134</f>
        <v>5144.953316782405</v>
      </c>
      <c r="E142" s="3">
        <f t="shared" si="12"/>
        <v>14.086114488110622</v>
      </c>
      <c r="F142" s="3">
        <f>YEARFRAC(Contributions!N134,C142)</f>
        <v>14.083333333333334</v>
      </c>
      <c r="G142" s="3">
        <f>Contributions!R134</f>
        <v>200</v>
      </c>
      <c r="H142" s="3">
        <f>IF(Contributions!R134="","No Pledge",Contributions!R134-Contributions!S134)</f>
        <v>200</v>
      </c>
      <c r="I142" s="68">
        <f>IF(Contributions!R134="","No Pledge",Contributions!S134/Contributions!R134)</f>
        <v>0</v>
      </c>
    </row>
    <row r="143" spans="1:9" ht="12.75">
      <c r="A143" t="str">
        <f>Contributions!B135</f>
        <v>Santos</v>
      </c>
      <c r="B143" t="str">
        <f>Contributions!C135</f>
        <v>Maria</v>
      </c>
      <c r="C143" s="20">
        <f ca="1" t="shared" si="11"/>
        <v>38113.953316782405</v>
      </c>
      <c r="D143" s="7">
        <f>C143-Contributions!N135</f>
        <v>2308.9533167824047</v>
      </c>
      <c r="E143" s="3">
        <f t="shared" si="12"/>
        <v>6.321569655803983</v>
      </c>
      <c r="F143" s="3">
        <f>YEARFRAC(Contributions!N135,C143)</f>
        <v>6.322222222222222</v>
      </c>
      <c r="G143" s="3">
        <f>Contributions!R135</f>
        <v>100</v>
      </c>
      <c r="H143" s="3">
        <f>IF(Contributions!R135="","No Pledge",Contributions!R135-Contributions!S135)</f>
        <v>100</v>
      </c>
      <c r="I143" s="68">
        <f>IF(Contributions!R135="","No Pledge",Contributions!S135/Contributions!R135)</f>
        <v>0</v>
      </c>
    </row>
    <row r="144" spans="1:9" ht="12.75">
      <c r="A144" t="str">
        <f>Contributions!B136</f>
        <v>Savoy</v>
      </c>
      <c r="B144" t="str">
        <f>Contributions!C136</f>
        <v>Stacy</v>
      </c>
      <c r="C144" s="20">
        <f ca="1" t="shared" si="11"/>
        <v>38113.953316782405</v>
      </c>
      <c r="D144" s="7">
        <f>C144-Contributions!N136</f>
        <v>2974.9533167824047</v>
      </c>
      <c r="E144" s="3">
        <f t="shared" si="12"/>
        <v>8.144978280033962</v>
      </c>
      <c r="F144" s="3">
        <f>YEARFRAC(Contributions!N136,C144)</f>
        <v>8.141666666666667</v>
      </c>
      <c r="G144" s="3">
        <f>Contributions!R136</f>
        <v>500</v>
      </c>
      <c r="H144" s="3">
        <f>IF(Contributions!R136="","No Pledge",Contributions!R136-Contributions!S136)</f>
        <v>400</v>
      </c>
      <c r="I144" s="68">
        <f>IF(Contributions!R136="","No Pledge",Contributions!S136/Contributions!R136)</f>
        <v>0.2</v>
      </c>
    </row>
    <row r="145" spans="1:9" ht="12.75">
      <c r="A145" t="str">
        <f>Contributions!B137</f>
        <v>Schilbe</v>
      </c>
      <c r="B145" t="str">
        <f>Contributions!C137</f>
        <v>Andrew</v>
      </c>
      <c r="C145" s="20">
        <f ca="1" t="shared" si="11"/>
        <v>38113.953316782405</v>
      </c>
      <c r="D145" s="7">
        <f>C145-Contributions!N137</f>
        <v>2623.9533167824047</v>
      </c>
      <c r="E145" s="3">
        <f t="shared" si="12"/>
        <v>7.183992653750595</v>
      </c>
      <c r="F145" s="3">
        <f>YEARFRAC(Contributions!N137,C145)</f>
        <v>7.180555555555555</v>
      </c>
      <c r="G145" s="3">
        <f>Contributions!R137</f>
        <v>500</v>
      </c>
      <c r="H145" s="3">
        <f>IF(Contributions!R137="","No Pledge",Contributions!R137-Contributions!S137)</f>
        <v>500</v>
      </c>
      <c r="I145" s="68">
        <f>IF(Contributions!R137="","No Pledge",Contributions!S137/Contributions!R137)</f>
        <v>0</v>
      </c>
    </row>
    <row r="146" spans="1:9" ht="12.75">
      <c r="A146" t="str">
        <f>Contributions!B138</f>
        <v>Shadoyan </v>
      </c>
      <c r="B146" t="str">
        <f>Contributions!C138</f>
        <v>Brian</v>
      </c>
      <c r="C146" s="20">
        <f ca="1" t="shared" si="11"/>
        <v>38113.953316782405</v>
      </c>
      <c r="D146" s="7">
        <f>C146-Contributions!N138</f>
        <v>4559.953316782405</v>
      </c>
      <c r="E146" s="3">
        <f t="shared" si="12"/>
        <v>12.484471777638342</v>
      </c>
      <c r="F146" s="3">
        <f>YEARFRAC(Contributions!N138,C146)</f>
        <v>12.483333333333333</v>
      </c>
      <c r="G146" s="3">
        <f>Contributions!R138</f>
        <v>100</v>
      </c>
      <c r="H146" s="3">
        <f>IF(Contributions!R138="","No Pledge",Contributions!R138-Contributions!S138)</f>
        <v>100</v>
      </c>
      <c r="I146" s="68">
        <f>IF(Contributions!R138="","No Pledge",Contributions!S138/Contributions!R138)</f>
        <v>0</v>
      </c>
    </row>
    <row r="147" spans="1:9" ht="12.75">
      <c r="A147" t="str">
        <f>Contributions!B139</f>
        <v>Shah</v>
      </c>
      <c r="B147" t="str">
        <f>Contributions!C139</f>
        <v>Terry</v>
      </c>
      <c r="C147" s="20">
        <f ca="1" t="shared" si="11"/>
        <v>38113.953316782405</v>
      </c>
      <c r="D147" s="7">
        <f>C147-Contributions!N139</f>
        <v>2281.9533167824047</v>
      </c>
      <c r="E147" s="3">
        <f t="shared" si="12"/>
        <v>6.247647684551416</v>
      </c>
      <c r="F147" s="3">
        <f>YEARFRAC(Contributions!N139,C147)</f>
        <v>6.25</v>
      </c>
      <c r="G147" s="3">
        <f>Contributions!R139</f>
        <v>5000</v>
      </c>
      <c r="H147" s="3">
        <f>IF(Contributions!R139="","No Pledge",Contributions!R139-Contributions!S139)</f>
        <v>4000</v>
      </c>
      <c r="I147" s="68">
        <f>IF(Contributions!R139="","No Pledge",Contributions!S139/Contributions!R139)</f>
        <v>0.2</v>
      </c>
    </row>
    <row r="148" spans="1:9" ht="12.75">
      <c r="A148" t="str">
        <f>Contributions!B140</f>
        <v>Shu</v>
      </c>
      <c r="B148" t="str">
        <f>Contributions!C140</f>
        <v>Cynthia</v>
      </c>
      <c r="C148" s="20">
        <f ca="1" t="shared" si="11"/>
        <v>38113.953316782405</v>
      </c>
      <c r="D148" s="7">
        <f>C148-Contributions!N140</f>
        <v>2146.9533167824047</v>
      </c>
      <c r="E148" s="3">
        <f t="shared" si="12"/>
        <v>5.878037828288583</v>
      </c>
      <c r="F148" s="3">
        <f>YEARFRAC(Contributions!N140,C148)</f>
        <v>5.875</v>
      </c>
      <c r="G148" s="3">
        <f>Contributions!R140</f>
        <v>200</v>
      </c>
      <c r="H148" s="3">
        <f>IF(Contributions!R140="","No Pledge",Contributions!R140-Contributions!S140)</f>
        <v>200</v>
      </c>
      <c r="I148" s="68">
        <f>IF(Contributions!R140="","No Pledge",Contributions!S140/Contributions!R140)</f>
        <v>0</v>
      </c>
    </row>
    <row r="149" spans="1:9" ht="12.75">
      <c r="A149" t="str">
        <f>Contributions!B141</f>
        <v>Singletary</v>
      </c>
      <c r="B149" t="str">
        <f>Contributions!C141</f>
        <v>Vincent</v>
      </c>
      <c r="C149" s="20">
        <f ca="1" t="shared" si="11"/>
        <v>38113.953316782405</v>
      </c>
      <c r="D149" s="7">
        <f>C149-Contributions!N141</f>
        <v>8789.953316782405</v>
      </c>
      <c r="E149" s="3">
        <f t="shared" si="12"/>
        <v>24.06558060720713</v>
      </c>
      <c r="F149" s="3">
        <f>YEARFRAC(Contributions!N141,C149)</f>
        <v>24.06388888888889</v>
      </c>
      <c r="G149" s="3">
        <f>Contributions!R141</f>
        <v>200</v>
      </c>
      <c r="H149" s="3">
        <f>IF(Contributions!R141="","No Pledge",Contributions!R141-Contributions!S141)</f>
        <v>200</v>
      </c>
      <c r="I149" s="68">
        <f>IF(Contributions!R141="","No Pledge",Contributions!S141/Contributions!R141)</f>
        <v>0</v>
      </c>
    </row>
    <row r="150" spans="1:9" ht="12.75">
      <c r="A150" t="str">
        <f>Contributions!B142</f>
        <v>Smiley</v>
      </c>
      <c r="B150" t="str">
        <f>Contributions!C142</f>
        <v>Jane</v>
      </c>
      <c r="C150" s="20">
        <f ca="1" t="shared" si="11"/>
        <v>38113.953316782405</v>
      </c>
      <c r="D150" s="7">
        <f>C150-Contributions!N142</f>
        <v>2199.9533167824047</v>
      </c>
      <c r="E150" s="3">
        <f t="shared" si="12"/>
        <v>6.023143920006584</v>
      </c>
      <c r="F150" s="3">
        <f>YEARFRAC(Contributions!N142,C150)</f>
        <v>6.019444444444445</v>
      </c>
      <c r="G150" s="3">
        <f>Contributions!R142</f>
        <v>100</v>
      </c>
      <c r="H150" s="3">
        <f>IF(Contributions!R142="","No Pledge",Contributions!R142-Contributions!S142)</f>
        <v>100</v>
      </c>
      <c r="I150" s="68">
        <f>IF(Contributions!R142="","No Pledge",Contributions!S142/Contributions!R142)</f>
        <v>0</v>
      </c>
    </row>
    <row r="151" spans="1:9" ht="12.75">
      <c r="A151" t="str">
        <f>Contributions!B143</f>
        <v>Smith</v>
      </c>
      <c r="B151" t="str">
        <f>Contributions!C143</f>
        <v>Orlando</v>
      </c>
      <c r="C151" s="20">
        <f ca="1" t="shared" si="11"/>
        <v>38113.953316782405</v>
      </c>
      <c r="D151" s="7">
        <f>C151-Contributions!N143</f>
        <v>1185.9533167824047</v>
      </c>
      <c r="E151" s="3">
        <f t="shared" si="12"/>
        <v>3.246963221854633</v>
      </c>
      <c r="F151" s="3">
        <f>YEARFRAC(Contributions!N143,C151)</f>
        <v>3.25</v>
      </c>
      <c r="G151" s="3">
        <f>Contributions!R143</f>
        <v>50</v>
      </c>
      <c r="H151" s="3">
        <f>IF(Contributions!R143="","No Pledge",Contributions!R143-Contributions!S143)</f>
        <v>50</v>
      </c>
      <c r="I151" s="68">
        <f>IF(Contributions!R143="","No Pledge",Contributions!S143/Contributions!R143)</f>
        <v>0</v>
      </c>
    </row>
    <row r="152" spans="1:9" ht="12.75">
      <c r="A152" t="str">
        <f>Contributions!B144</f>
        <v>Smith</v>
      </c>
      <c r="B152" t="str">
        <f>Contributions!C144</f>
        <v>Stephanie</v>
      </c>
      <c r="C152" s="20">
        <f ca="1" t="shared" si="11"/>
        <v>38113.953316782405</v>
      </c>
      <c r="D152" s="7">
        <f>C152-Contributions!N144</f>
        <v>5266.953316782405</v>
      </c>
      <c r="E152" s="3">
        <f t="shared" si="12"/>
        <v>14.420132284140738</v>
      </c>
      <c r="F152" s="3">
        <f>YEARFRAC(Contributions!N144,C152)</f>
        <v>14.419444444444444</v>
      </c>
      <c r="G152" s="3">
        <f>Contributions!R144</f>
      </c>
      <c r="H152" s="3" t="str">
        <f>IF(Contributions!R144="","No Pledge",Contributions!R144-Contributions!S144)</f>
        <v>No Pledge</v>
      </c>
      <c r="I152" s="68" t="str">
        <f>IF(Contributions!R144="","No Pledge",Contributions!S144/Contributions!R144)</f>
        <v>No Pledge</v>
      </c>
    </row>
    <row r="153" spans="1:9" ht="12.75">
      <c r="A153" t="str">
        <f>Contributions!B145</f>
        <v>Snyder </v>
      </c>
      <c r="B153" t="str">
        <f>Contributions!C145</f>
        <v>Robert</v>
      </c>
      <c r="C153" s="20">
        <f ca="1" t="shared" si="11"/>
        <v>38113.953316782405</v>
      </c>
      <c r="D153" s="7">
        <f>C153-Contributions!N145</f>
        <v>1835.9533167824047</v>
      </c>
      <c r="E153" s="3">
        <f t="shared" si="12"/>
        <v>5.026566233490499</v>
      </c>
      <c r="F153" s="3">
        <f>YEARFRAC(Contributions!N145,C153)</f>
        <v>5.022222222222222</v>
      </c>
      <c r="G153" s="3">
        <f>Contributions!R145</f>
      </c>
      <c r="H153" s="3" t="str">
        <f>IF(Contributions!R145="","No Pledge",Contributions!R145-Contributions!S145)</f>
        <v>No Pledge</v>
      </c>
      <c r="I153" s="68" t="str">
        <f>IF(Contributions!R145="","No Pledge",Contributions!S145/Contributions!R145)</f>
        <v>No Pledge</v>
      </c>
    </row>
    <row r="154" spans="1:9" ht="12.75">
      <c r="A154" t="str">
        <f>Contributions!B146</f>
        <v>South</v>
      </c>
      <c r="B154" t="str">
        <f>Contributions!C146</f>
        <v>Ben</v>
      </c>
      <c r="C154" s="20">
        <f ca="1" t="shared" si="11"/>
        <v>38113.953316782405</v>
      </c>
      <c r="D154" s="7">
        <f>C154-Contributions!N146</f>
        <v>6203.953316782405</v>
      </c>
      <c r="E154" s="3">
        <f t="shared" si="12"/>
        <v>16.985498471683517</v>
      </c>
      <c r="F154" s="3">
        <f>YEARFRAC(Contributions!N146,C154)</f>
        <v>16.980555555555554</v>
      </c>
      <c r="G154" s="3">
        <f>Contributions!R146</f>
        <v>2000</v>
      </c>
      <c r="H154" s="3">
        <f>IF(Contributions!R146="","No Pledge",Contributions!R146-Contributions!S146)</f>
        <v>1600</v>
      </c>
      <c r="I154" s="68">
        <f>IF(Contributions!R146="","No Pledge",Contributions!S146/Contributions!R146)</f>
        <v>0.2</v>
      </c>
    </row>
    <row r="155" spans="1:9" ht="12.75">
      <c r="A155" t="str">
        <f>Contributions!B147</f>
        <v>Stone</v>
      </c>
      <c r="B155" t="str">
        <f>Contributions!C147</f>
        <v>Tom</v>
      </c>
      <c r="C155" s="20">
        <f ca="1" t="shared" si="11"/>
        <v>38113.953316782405</v>
      </c>
      <c r="D155" s="7">
        <f>C155-Contributions!N147</f>
        <v>2272.9533167824047</v>
      </c>
      <c r="E155" s="3">
        <f t="shared" si="12"/>
        <v>6.223007027467228</v>
      </c>
      <c r="F155" s="3">
        <f>YEARFRAC(Contributions!N147,C155)</f>
        <v>6.225</v>
      </c>
      <c r="G155" s="3">
        <f>Contributions!R147</f>
        <v>50</v>
      </c>
      <c r="H155" s="3">
        <f>IF(Contributions!R147="","No Pledge",Contributions!R147-Contributions!S147)</f>
        <v>50</v>
      </c>
      <c r="I155" s="68">
        <f>IF(Contributions!R147="","No Pledge",Contributions!S147/Contributions!R147)</f>
        <v>0</v>
      </c>
    </row>
    <row r="156" spans="1:9" ht="12.75">
      <c r="A156" t="str">
        <f>Contributions!B148</f>
        <v>Swanson</v>
      </c>
      <c r="B156" t="str">
        <f>Contributions!C148</f>
        <v>Jennifer</v>
      </c>
      <c r="C156" s="20">
        <f ca="1" t="shared" si="11"/>
        <v>38113.953316782405</v>
      </c>
      <c r="D156" s="7">
        <f>C156-Contributions!N148</f>
        <v>5829.953316782405</v>
      </c>
      <c r="E156" s="3">
        <f t="shared" si="12"/>
        <v>15.961542277296111</v>
      </c>
      <c r="F156" s="3">
        <f>YEARFRAC(Contributions!N148,C156)</f>
        <v>15.958333333333334</v>
      </c>
      <c r="G156" s="3">
        <f>Contributions!R148</f>
        <v>50</v>
      </c>
      <c r="H156" s="3">
        <f>IF(Contributions!R148="","No Pledge",Contributions!R148-Contributions!S148)</f>
        <v>50</v>
      </c>
      <c r="I156" s="68">
        <f>IF(Contributions!R148="","No Pledge",Contributions!S148/Contributions!R148)</f>
        <v>0</v>
      </c>
    </row>
    <row r="157" spans="1:9" ht="12.75">
      <c r="A157" t="str">
        <f>Contributions!B149</f>
        <v>Swigert</v>
      </c>
      <c r="B157" t="str">
        <f>Contributions!C149</f>
        <v>Cornelius </v>
      </c>
      <c r="C157" s="20">
        <f ca="1" t="shared" si="11"/>
        <v>38113.953316782405</v>
      </c>
      <c r="D157" s="7">
        <f>C157-Contributions!N149</f>
        <v>6746.953316782405</v>
      </c>
      <c r="E157" s="3">
        <f t="shared" si="12"/>
        <v>18.47215144909625</v>
      </c>
      <c r="F157" s="3">
        <f>YEARFRAC(Contributions!N149,C157)</f>
        <v>18.47222222222222</v>
      </c>
      <c r="G157" s="3">
        <f>Contributions!R149</f>
        <v>500</v>
      </c>
      <c r="H157" s="3">
        <f>IF(Contributions!R149="","No Pledge",Contributions!R149-Contributions!S149)</f>
        <v>400</v>
      </c>
      <c r="I157" s="68">
        <f>IF(Contributions!R149="","No Pledge",Contributions!S149/Contributions!R149)</f>
        <v>0.2</v>
      </c>
    </row>
    <row r="158" spans="1:9" ht="12.75">
      <c r="A158" t="str">
        <f>Contributions!B150</f>
        <v>Taneja </v>
      </c>
      <c r="B158" t="str">
        <f>Contributions!C150</f>
        <v>Christian</v>
      </c>
      <c r="C158" s="20">
        <f ca="1" t="shared" si="11"/>
        <v>38113.953316782405</v>
      </c>
      <c r="D158" s="7">
        <f>C158-Contributions!N150</f>
        <v>3733.9533167824047</v>
      </c>
      <c r="E158" s="3">
        <f t="shared" si="12"/>
        <v>10.223007027467228</v>
      </c>
      <c r="F158" s="3">
        <f>YEARFRAC(Contributions!N150,C158)</f>
        <v>10.225</v>
      </c>
      <c r="G158" s="3">
        <f>Contributions!R150</f>
        <v>100</v>
      </c>
      <c r="H158" s="3">
        <f>IF(Contributions!R150="","No Pledge",Contributions!R150-Contributions!S150)</f>
        <v>100</v>
      </c>
      <c r="I158" s="68">
        <f>IF(Contributions!R150="","No Pledge",Contributions!S150/Contributions!R150)</f>
        <v>0</v>
      </c>
    </row>
    <row r="159" spans="1:9" ht="12.75">
      <c r="A159" t="str">
        <f>Contributions!B151</f>
        <v>Taylor</v>
      </c>
      <c r="B159" t="str">
        <f>Contributions!C151</f>
        <v>David</v>
      </c>
      <c r="C159" s="20">
        <f ca="1" t="shared" si="11"/>
        <v>38113.953316782405</v>
      </c>
      <c r="D159" s="7">
        <f>C159-Contributions!N151</f>
        <v>3651.9533167824047</v>
      </c>
      <c r="E159" s="3">
        <f t="shared" si="12"/>
        <v>9.998503262922394</v>
      </c>
      <c r="F159" s="3">
        <f>YEARFRAC(Contributions!N151,C159)</f>
        <v>9.994444444444444</v>
      </c>
      <c r="G159" s="3">
        <f>Contributions!R151</f>
      </c>
      <c r="H159" s="3" t="str">
        <f>IF(Contributions!R151="","No Pledge",Contributions!R151-Contributions!S151)</f>
        <v>No Pledge</v>
      </c>
      <c r="I159" s="68" t="str">
        <f>IF(Contributions!R151="","No Pledge",Contributions!S151/Contributions!R151)</f>
        <v>No Pledge</v>
      </c>
    </row>
    <row r="160" spans="1:9" ht="12.75">
      <c r="A160" t="str">
        <f>Contributions!B152</f>
        <v>Taylor</v>
      </c>
      <c r="B160" t="str">
        <f>Contributions!C152</f>
        <v>Vernon</v>
      </c>
      <c r="C160" s="20">
        <f ca="1" t="shared" si="11"/>
        <v>38113.953316782405</v>
      </c>
      <c r="D160" s="7">
        <f>C160-Contributions!N152</f>
        <v>3059.9533167824047</v>
      </c>
      <c r="E160" s="3">
        <f t="shared" si="12"/>
        <v>8.37769559694019</v>
      </c>
      <c r="F160" s="3">
        <f>YEARFRAC(Contributions!N152,C160)</f>
        <v>8.375</v>
      </c>
      <c r="G160" s="3">
        <f>Contributions!R152</f>
        <v>100</v>
      </c>
      <c r="H160" s="3">
        <f>IF(Contributions!R152="","No Pledge",Contributions!R152-Contributions!S152)</f>
        <v>100</v>
      </c>
      <c r="I160" s="68">
        <f>IF(Contributions!R152="","No Pledge",Contributions!S152/Contributions!R152)</f>
        <v>0</v>
      </c>
    </row>
    <row r="161" spans="1:9" ht="12.75">
      <c r="A161" t="str">
        <f>Contributions!B153</f>
        <v>Thomas </v>
      </c>
      <c r="B161" t="str">
        <f>Contributions!C153</f>
        <v>Geoffrey</v>
      </c>
      <c r="C161" s="20">
        <f ca="1" t="shared" si="11"/>
        <v>38113.953316782405</v>
      </c>
      <c r="D161" s="7">
        <f>C161-Contributions!N153</f>
        <v>8230.953316782405</v>
      </c>
      <c r="E161" s="3">
        <f t="shared" si="12"/>
        <v>22.535122017200287</v>
      </c>
      <c r="F161" s="3">
        <f>YEARFRAC(Contributions!N153,C161)</f>
        <v>22.533333333333335</v>
      </c>
      <c r="G161" s="3">
        <f>Contributions!R153</f>
        <v>5000</v>
      </c>
      <c r="H161" s="3">
        <f>IF(Contributions!R153="","No Pledge",Contributions!R153-Contributions!S153)</f>
        <v>4000</v>
      </c>
      <c r="I161" s="68">
        <f>IF(Contributions!R153="","No Pledge",Contributions!S153/Contributions!R153)</f>
        <v>0.2</v>
      </c>
    </row>
    <row r="162" spans="1:9" ht="12.75">
      <c r="A162" t="str">
        <f>Contributions!B154</f>
        <v>Tran</v>
      </c>
      <c r="B162" t="str">
        <f>Contributions!C154</f>
        <v>Kim</v>
      </c>
      <c r="C162" s="20">
        <f ca="1" t="shared" si="11"/>
        <v>38113.953316782405</v>
      </c>
      <c r="D162" s="7">
        <f>C162-Contributions!N154</f>
        <v>7238.953316782405</v>
      </c>
      <c r="E162" s="3">
        <f t="shared" si="12"/>
        <v>19.819174036365244</v>
      </c>
      <c r="F162" s="3">
        <f>YEARFRAC(Contributions!N154,C162)</f>
        <v>19.816666666666666</v>
      </c>
      <c r="G162" s="3">
        <f>Contributions!R154</f>
        <v>100</v>
      </c>
      <c r="H162" s="3">
        <f>IF(Contributions!R154="","No Pledge",Contributions!R154-Contributions!S154)</f>
        <v>100</v>
      </c>
      <c r="I162" s="68">
        <f>IF(Contributions!R154="","No Pledge",Contributions!S154/Contributions!R154)</f>
        <v>0</v>
      </c>
    </row>
    <row r="163" spans="1:9" ht="12.75">
      <c r="A163" t="str">
        <f>Contributions!B155</f>
        <v>Trice</v>
      </c>
      <c r="B163" t="str">
        <f>Contributions!C155</f>
        <v>Jessica</v>
      </c>
      <c r="C163" s="20">
        <f ca="1" t="shared" si="11"/>
        <v>38113.953316782405</v>
      </c>
      <c r="D163" s="7">
        <f>C163-Contributions!N155</f>
        <v>3429.9533167824047</v>
      </c>
      <c r="E163" s="3">
        <f t="shared" si="12"/>
        <v>9.390700388179068</v>
      </c>
      <c r="F163" s="3">
        <f>YEARFRAC(Contributions!N155,C163)</f>
        <v>9.38888888888889</v>
      </c>
      <c r="G163" s="3">
        <f>Contributions!R155</f>
        <v>500</v>
      </c>
      <c r="H163" s="3">
        <f>IF(Contributions!R155="","No Pledge",Contributions!R155-Contributions!S155)</f>
        <v>450</v>
      </c>
      <c r="I163" s="68">
        <f>IF(Contributions!R155="","No Pledge",Contributions!S155/Contributions!R155)</f>
        <v>0.1</v>
      </c>
    </row>
    <row r="164" spans="1:9" ht="12.75">
      <c r="A164" t="str">
        <f>Contributions!B156</f>
        <v>Ukrop</v>
      </c>
      <c r="B164" t="str">
        <f>Contributions!C156</f>
        <v>Lauren</v>
      </c>
      <c r="C164" s="20">
        <f ca="1" t="shared" si="11"/>
        <v>38113.953316782405</v>
      </c>
      <c r="D164" s="7">
        <f>C164-Contributions!N156</f>
        <v>7501.953316782405</v>
      </c>
      <c r="E164" s="3">
        <f t="shared" si="12"/>
        <v>20.539228793380985</v>
      </c>
      <c r="F164" s="3">
        <f>YEARFRAC(Contributions!N156,C164)</f>
        <v>20.53611111111111</v>
      </c>
      <c r="G164" s="3">
        <f>Contributions!R156</f>
        <v>5000</v>
      </c>
      <c r="H164" s="3">
        <f>IF(Contributions!R156="","No Pledge",Contributions!R156-Contributions!S156)</f>
        <v>5000</v>
      </c>
      <c r="I164" s="68">
        <f>IF(Contributions!R156="","No Pledge",Contributions!S156/Contributions!R156)</f>
        <v>0</v>
      </c>
    </row>
    <row r="165" spans="1:9" ht="12.75">
      <c r="A165" t="str">
        <f>Contributions!B157</f>
        <v>Underhill </v>
      </c>
      <c r="B165" t="str">
        <f>Contributions!C157</f>
        <v>Robin</v>
      </c>
      <c r="C165" s="20">
        <f ca="1" t="shared" si="11"/>
        <v>38113.953316782405</v>
      </c>
      <c r="D165" s="7">
        <f>C165-Contributions!N157</f>
        <v>2211.9533167824047</v>
      </c>
      <c r="E165" s="3">
        <f t="shared" si="12"/>
        <v>6.055998129452169</v>
      </c>
      <c r="F165" s="3">
        <f>YEARFRAC(Contributions!N157,C165)</f>
        <v>6.052777777777778</v>
      </c>
      <c r="G165" s="3">
        <f>Contributions!R157</f>
        <v>100</v>
      </c>
      <c r="H165" s="3">
        <f>IF(Contributions!R157="","No Pledge",Contributions!R157-Contributions!S157)</f>
        <v>100</v>
      </c>
      <c r="I165" s="68">
        <f>IF(Contributions!R157="","No Pledge",Contributions!S157/Contributions!R157)</f>
        <v>0</v>
      </c>
    </row>
    <row r="166" spans="1:9" ht="12.75">
      <c r="A166" t="str">
        <f>Contributions!B158</f>
        <v>Underwood</v>
      </c>
      <c r="B166" t="str">
        <f>Contributions!C158</f>
        <v>Vernida</v>
      </c>
      <c r="C166" s="20">
        <f ca="1" t="shared" si="11"/>
        <v>38113.953316782405</v>
      </c>
      <c r="D166" s="7">
        <f>C166-Contributions!N158</f>
        <v>7937.953316782405</v>
      </c>
      <c r="E166" s="3">
        <f t="shared" si="12"/>
        <v>21.73293173657058</v>
      </c>
      <c r="F166" s="3">
        <f>YEARFRAC(Contributions!N158,C166)</f>
        <v>21.730555555555554</v>
      </c>
      <c r="G166" s="3">
        <f>Contributions!R158</f>
        <v>5000</v>
      </c>
      <c r="H166" s="3">
        <f>IF(Contributions!R158="","No Pledge",Contributions!R158-Contributions!S158)</f>
        <v>4000</v>
      </c>
      <c r="I166" s="68">
        <f>IF(Contributions!R158="","No Pledge",Contributions!S158/Contributions!R158)</f>
        <v>0.2</v>
      </c>
    </row>
    <row r="167" spans="1:9" ht="12.75">
      <c r="A167" t="str">
        <f>Contributions!B159</f>
        <v>Valz</v>
      </c>
      <c r="B167" t="str">
        <f>Contributions!C159</f>
        <v>Jody</v>
      </c>
      <c r="C167" s="20">
        <f ca="1" t="shared" si="11"/>
        <v>38113.953316782405</v>
      </c>
      <c r="D167" s="7">
        <f>C167-Contributions!N159</f>
        <v>5859.953316782405</v>
      </c>
      <c r="E167" s="3">
        <f t="shared" si="12"/>
        <v>16.043677800910075</v>
      </c>
      <c r="F167" s="3">
        <f>YEARFRAC(Contributions!N159,C167)</f>
        <v>16.041666666666668</v>
      </c>
      <c r="G167" s="3">
        <f>Contributions!R159</f>
        <v>100</v>
      </c>
      <c r="H167" s="3">
        <f>IF(Contributions!R159="","No Pledge",Contributions!R159-Contributions!S159)</f>
        <v>100</v>
      </c>
      <c r="I167" s="68">
        <f>IF(Contributions!R159="","No Pledge",Contributions!S159/Contributions!R159)</f>
        <v>0</v>
      </c>
    </row>
    <row r="168" spans="1:9" ht="12.75">
      <c r="A168" t="str">
        <f>Contributions!B160</f>
        <v>Villanueva</v>
      </c>
      <c r="B168" t="str">
        <f>Contributions!C160</f>
        <v>Mark</v>
      </c>
      <c r="C168" s="20">
        <f ca="1" t="shared" si="11"/>
        <v>38113.953316782405</v>
      </c>
      <c r="D168" s="7">
        <f>C168-Contributions!N160</f>
        <v>4182.953316782405</v>
      </c>
      <c r="E168" s="3">
        <f t="shared" si="12"/>
        <v>11.452302030889541</v>
      </c>
      <c r="F168" s="3">
        <f>YEARFRAC(Contributions!N160,C168)</f>
        <v>11.452777777777778</v>
      </c>
      <c r="G168" s="3">
        <f>Contributions!R160</f>
        <v>500</v>
      </c>
      <c r="H168" s="3">
        <f>IF(Contributions!R160="","No Pledge",Contributions!R160-Contributions!S160)</f>
        <v>400</v>
      </c>
      <c r="I168" s="68">
        <f>IF(Contributions!R160="","No Pledge",Contributions!S160/Contributions!R160)</f>
        <v>0.2</v>
      </c>
    </row>
    <row r="169" spans="1:9" ht="12.75">
      <c r="A169" t="str">
        <f>Contributions!B161</f>
        <v>Walther</v>
      </c>
      <c r="B169" t="str">
        <f>Contributions!C161</f>
        <v>Sarah</v>
      </c>
      <c r="C169" s="20">
        <f ca="1" t="shared" si="11"/>
        <v>38113.953316782405</v>
      </c>
      <c r="D169" s="7">
        <f>C169-Contributions!N161</f>
        <v>7690.953316782405</v>
      </c>
      <c r="E169" s="3">
        <f t="shared" si="12"/>
        <v>21.056682592148952</v>
      </c>
      <c r="F169" s="3">
        <f>YEARFRAC(Contributions!N161,C169)</f>
        <v>21.052777777777777</v>
      </c>
      <c r="G169" s="3">
        <f>Contributions!R161</f>
        <v>200</v>
      </c>
      <c r="H169" s="3">
        <f>IF(Contributions!R161="","No Pledge",Contributions!R161-Contributions!S161)</f>
        <v>200</v>
      </c>
      <c r="I169" s="68">
        <f>IF(Contributions!R161="","No Pledge",Contributions!S161/Contributions!R161)</f>
        <v>0</v>
      </c>
    </row>
    <row r="170" spans="1:9" ht="12.75">
      <c r="A170" t="str">
        <f>Contributions!B162</f>
        <v>Watkins</v>
      </c>
      <c r="B170" t="str">
        <f>Contributions!C162</f>
        <v>Gerald</v>
      </c>
      <c r="C170" s="20">
        <f ca="1" t="shared" si="11"/>
        <v>38113.953316782405</v>
      </c>
      <c r="D170" s="7">
        <f>C170-Contributions!N162</f>
        <v>3367.9533167824047</v>
      </c>
      <c r="E170" s="3">
        <f t="shared" si="12"/>
        <v>9.220953639376878</v>
      </c>
      <c r="F170" s="3">
        <f>YEARFRAC(Contributions!N162,C170)</f>
        <v>9.222222222222221</v>
      </c>
      <c r="G170" s="3">
        <f>Contributions!R162</f>
        <v>500</v>
      </c>
      <c r="H170" s="3">
        <f>IF(Contributions!R162="","No Pledge",Contributions!R162-Contributions!S162)</f>
        <v>500</v>
      </c>
      <c r="I170" s="68">
        <f>IF(Contributions!R162="","No Pledge",Contributions!S162/Contributions!R162)</f>
        <v>0</v>
      </c>
    </row>
    <row r="171" spans="1:9" ht="12.75">
      <c r="A171" t="str">
        <f>Contributions!B163</f>
        <v>Watkins </v>
      </c>
      <c r="B171" t="str">
        <f>Contributions!C163</f>
        <v>April</v>
      </c>
      <c r="C171" s="20">
        <f ca="1" t="shared" si="11"/>
        <v>38113.953316782405</v>
      </c>
      <c r="D171" s="7">
        <f>C171-Contributions!N163</f>
        <v>3567.9533167824047</v>
      </c>
      <c r="E171" s="3">
        <f t="shared" si="12"/>
        <v>9.768523796803299</v>
      </c>
      <c r="F171" s="3">
        <f>YEARFRAC(Contributions!N163,C171)</f>
        <v>9.766666666666667</v>
      </c>
      <c r="G171" s="3">
        <f>Contributions!R163</f>
        <v>5000</v>
      </c>
      <c r="H171" s="3">
        <f>IF(Contributions!R163="","No Pledge",Contributions!R163-Contributions!S163)</f>
        <v>4000</v>
      </c>
      <c r="I171" s="68">
        <f>IF(Contributions!R163="","No Pledge",Contributions!S163/Contributions!R163)</f>
        <v>0.2</v>
      </c>
    </row>
    <row r="172" spans="1:9" ht="12.75">
      <c r="A172" t="str">
        <f>Contributions!B164</f>
        <v>Weinstein</v>
      </c>
      <c r="B172" t="str">
        <f>Contributions!C164</f>
        <v>Leo</v>
      </c>
      <c r="C172" s="20">
        <f ca="1" t="shared" si="11"/>
        <v>38113.953316782405</v>
      </c>
      <c r="D172" s="7">
        <f>C172-Contributions!N164</f>
        <v>2223.9533167824047</v>
      </c>
      <c r="E172" s="3">
        <f t="shared" si="12"/>
        <v>6.0888523388977545</v>
      </c>
      <c r="F172" s="3">
        <f>YEARFRAC(Contributions!N164,C172)</f>
        <v>6.086111111111111</v>
      </c>
      <c r="G172" s="3">
        <f>Contributions!R164</f>
        <v>7500</v>
      </c>
      <c r="H172" s="3">
        <f>IF(Contributions!R164="","No Pledge",Contributions!R164-Contributions!S164)</f>
        <v>5000</v>
      </c>
      <c r="I172" s="68">
        <f>IF(Contributions!R164="","No Pledge",Contributions!S164/Contributions!R164)</f>
        <v>0.3333333333333333</v>
      </c>
    </row>
    <row r="173" spans="1:9" ht="12.75">
      <c r="A173" t="str">
        <f>Contributions!B165</f>
        <v>West</v>
      </c>
      <c r="B173" t="str">
        <f>Contributions!C165</f>
        <v>Alex</v>
      </c>
      <c r="C173" s="20">
        <f ca="1" t="shared" si="11"/>
        <v>38113.953316782405</v>
      </c>
      <c r="D173" s="7">
        <f>C173-Contributions!N165</f>
        <v>2121.9533167824047</v>
      </c>
      <c r="E173" s="3">
        <f t="shared" si="12"/>
        <v>5.80959155861028</v>
      </c>
      <c r="F173" s="3">
        <f>YEARFRAC(Contributions!N165,C173)</f>
        <v>5.805555555555555</v>
      </c>
      <c r="G173" s="3">
        <f>Contributions!R165</f>
        <v>100</v>
      </c>
      <c r="H173" s="3">
        <f>IF(Contributions!R165="","No Pledge",Contributions!R165-Contributions!S165)</f>
        <v>100</v>
      </c>
      <c r="I173" s="68">
        <f>IF(Contributions!R165="","No Pledge",Contributions!S165/Contributions!R165)</f>
        <v>0</v>
      </c>
    </row>
    <row r="174" spans="1:9" ht="12.75">
      <c r="A174" t="str">
        <f>Contributions!B166</f>
        <v>Williams</v>
      </c>
      <c r="B174" t="str">
        <f>Contributions!C166</f>
        <v>Mike</v>
      </c>
      <c r="C174" s="20">
        <f ca="1" t="shared" si="11"/>
        <v>38113.953316782405</v>
      </c>
      <c r="D174" s="7">
        <f>C174-Contributions!N166</f>
        <v>7087.953316782405</v>
      </c>
      <c r="E174" s="3">
        <f t="shared" si="12"/>
        <v>19.405758567508293</v>
      </c>
      <c r="F174" s="3">
        <f>YEARFRAC(Contributions!N166,C174)</f>
        <v>19.405555555555555</v>
      </c>
      <c r="G174" s="3">
        <f>Contributions!R166</f>
        <v>100</v>
      </c>
      <c r="H174" s="3">
        <f>IF(Contributions!R166="","No Pledge",Contributions!R166-Contributions!S166)</f>
        <v>100</v>
      </c>
      <c r="I174" s="68">
        <f>IF(Contributions!R166="","No Pledge",Contributions!S166/Contributions!R166)</f>
        <v>0</v>
      </c>
    </row>
    <row r="175" spans="1:9" ht="12.75">
      <c r="A175" t="str">
        <f>Contributions!B167</f>
        <v>Wilson</v>
      </c>
      <c r="B175" t="str">
        <f>Contributions!C167</f>
        <v>Thomas</v>
      </c>
      <c r="C175" s="20">
        <f ca="1" t="shared" si="11"/>
        <v>38113.953316782405</v>
      </c>
      <c r="D175" s="7">
        <f>C175-Contributions!N167</f>
        <v>6761.953316782405</v>
      </c>
      <c r="E175" s="3">
        <f t="shared" si="12"/>
        <v>18.51321921090323</v>
      </c>
      <c r="F175" s="3">
        <f>YEARFRAC(Contributions!N167,C175)</f>
        <v>18.51388888888889</v>
      </c>
      <c r="G175" s="3">
        <f>Contributions!R167</f>
        <v>1000</v>
      </c>
      <c r="H175" s="3">
        <f>IF(Contributions!R167="","No Pledge",Contributions!R167-Contributions!S167)</f>
        <v>800</v>
      </c>
      <c r="I175" s="68">
        <f>IF(Contributions!R167="","No Pledge",Contributions!S167/Contributions!R167)</f>
        <v>0.2</v>
      </c>
    </row>
    <row r="176" spans="1:9" ht="12.75">
      <c r="A176" t="str">
        <f>Contributions!B168</f>
        <v>Winbush</v>
      </c>
      <c r="B176" t="str">
        <f>Contributions!C168</f>
        <v>Pamela</v>
      </c>
      <c r="C176" s="20">
        <f ca="1" t="shared" si="11"/>
        <v>38113.953316782405</v>
      </c>
      <c r="D176" s="7">
        <f>C176-Contributions!N168</f>
        <v>8169.953316782405</v>
      </c>
      <c r="E176" s="3">
        <f t="shared" si="12"/>
        <v>22.368113119185228</v>
      </c>
      <c r="F176" s="3">
        <f>YEARFRAC(Contributions!N168,C176)</f>
        <v>22.366666666666667</v>
      </c>
      <c r="G176" s="3">
        <f>Contributions!R168</f>
        <v>1000</v>
      </c>
      <c r="H176" s="3">
        <f>IF(Contributions!R168="","No Pledge",Contributions!R168-Contributions!S168)</f>
        <v>0</v>
      </c>
      <c r="I176" s="68">
        <f>IF(Contributions!R168="","No Pledge",Contributions!S168/Contributions!R168)</f>
        <v>1</v>
      </c>
    </row>
    <row r="177" spans="1:9" ht="12.75">
      <c r="A177" t="str">
        <f>Contributions!B169</f>
        <v>Wooten </v>
      </c>
      <c r="B177" t="str">
        <f>Contributions!C169</f>
        <v>John  </v>
      </c>
      <c r="C177" s="20">
        <f ca="1" t="shared" si="11"/>
        <v>38113.953316782405</v>
      </c>
      <c r="D177" s="7">
        <f>C177-Contributions!N169</f>
        <v>8498.953316782405</v>
      </c>
      <c r="E177" s="3">
        <f t="shared" si="12"/>
        <v>23.268866028151688</v>
      </c>
      <c r="F177" s="3">
        <f>YEARFRAC(Contributions!N169,C177)</f>
        <v>23.269444444444446</v>
      </c>
      <c r="G177" s="3">
        <f>Contributions!R169</f>
        <v>50</v>
      </c>
      <c r="H177" s="3">
        <f>IF(Contributions!R169="","No Pledge",Contributions!R169-Contributions!S169)</f>
        <v>50</v>
      </c>
      <c r="I177" s="68">
        <f>IF(Contributions!R169="","No Pledge",Contributions!S169/Contributions!R169)</f>
        <v>0</v>
      </c>
    </row>
    <row r="178" spans="1:9" ht="12.75">
      <c r="A178" t="str">
        <f>Contributions!B170</f>
        <v>Yavorsky </v>
      </c>
      <c r="B178" t="str">
        <f>Contributions!C170</f>
        <v>Rebecca</v>
      </c>
      <c r="C178" s="20">
        <f ca="1" t="shared" si="11"/>
        <v>38113.953316782405</v>
      </c>
      <c r="D178" s="7">
        <f>C178-Contributions!N170</f>
        <v>6429.953316782405</v>
      </c>
      <c r="E178" s="3">
        <f t="shared" si="12"/>
        <v>17.604252749575373</v>
      </c>
      <c r="F178" s="3">
        <f>YEARFRAC(Contributions!N170,C178)</f>
        <v>17.602777777777778</v>
      </c>
      <c r="G178" s="3">
        <f>Contributions!R170</f>
        <v>10000</v>
      </c>
      <c r="H178" s="3">
        <f>IF(Contributions!R170="","No Pledge",Contributions!R170-Contributions!S170)</f>
        <v>6000</v>
      </c>
      <c r="I178" s="68">
        <f>IF(Contributions!R170="","No Pledge",Contributions!S170/Contributions!R170)</f>
        <v>0.4</v>
      </c>
    </row>
    <row r="179" spans="1:9" ht="12.75">
      <c r="A179" t="str">
        <f>Contributions!B171</f>
        <v>Zona</v>
      </c>
      <c r="B179" t="str">
        <f>Contributions!C171</f>
        <v>David</v>
      </c>
      <c r="C179" s="20">
        <f ca="1" t="shared" si="11"/>
        <v>38113.953316782405</v>
      </c>
      <c r="D179" s="7">
        <f>C179-Contributions!N171</f>
        <v>8842.953316782405</v>
      </c>
      <c r="E179" s="3">
        <f t="shared" si="12"/>
        <v>24.210686698925134</v>
      </c>
      <c r="F179" s="3">
        <f>YEARFRAC(Contributions!N171,C179)</f>
        <v>24.211111111111112</v>
      </c>
      <c r="G179" s="3">
        <f>Contributions!R171</f>
      </c>
      <c r="H179" s="3" t="str">
        <f>IF(Contributions!R171="","No Pledge",Contributions!R171-Contributions!S171)</f>
        <v>No Pledge</v>
      </c>
      <c r="I179" s="68" t="str">
        <f>IF(Contributions!R171="","No Pledge",Contributions!S171/Contributions!R171)</f>
        <v>No Pledge</v>
      </c>
    </row>
    <row r="180" spans="3:4" ht="12.75">
      <c r="C180" s="20"/>
      <c r="D180" s="7"/>
    </row>
    <row r="181" spans="3:4" ht="12.75">
      <c r="C181" s="20"/>
      <c r="D181" s="7"/>
    </row>
    <row r="182" spans="3:4" ht="12.75">
      <c r="C182" s="20"/>
      <c r="D182" s="7"/>
    </row>
  </sheetData>
  <conditionalFormatting sqref="H8:H65536">
    <cfRule type="cellIs" priority="1" dxfId="0" operator="lessThan" stopIfTrue="1">
      <formula>0</formula>
    </cfRule>
  </conditionalFormatting>
  <conditionalFormatting sqref="I933:I3413">
    <cfRule type="cellIs" priority="2" dxfId="1" operator="greaterThanOrEqual" stopIfTrue="1">
      <formula>1</formula>
    </cfRule>
  </conditionalFormatting>
  <conditionalFormatting sqref="I11:I932">
    <cfRule type="cellIs" priority="3" dxfId="0" operator="less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F24" sqref="F24"/>
    </sheetView>
  </sheetViews>
  <sheetFormatPr defaultColWidth="9.140625" defaultRowHeight="12.75"/>
  <cols>
    <col min="2" max="2" width="9.7109375" style="0" bestFit="1" customWidth="1"/>
    <col min="3" max="3" width="10.7109375" style="0" bestFit="1" customWidth="1"/>
  </cols>
  <sheetData>
    <row r="1" ht="12.75">
      <c r="C1" t="s">
        <v>1281</v>
      </c>
    </row>
    <row r="2" spans="1:15" ht="12.75">
      <c r="A2" t="s">
        <v>1282</v>
      </c>
      <c r="B2" t="s">
        <v>953</v>
      </c>
      <c r="C2" s="65">
        <f>INT(O2)</f>
        <v>6089</v>
      </c>
      <c r="O2">
        <v>6089.223747995084</v>
      </c>
    </row>
    <row r="3" spans="2:15" ht="12.75">
      <c r="B3" t="s">
        <v>954</v>
      </c>
      <c r="C3" s="65">
        <f aca="true" t="shared" si="0" ref="C3:C39">INT(O3)</f>
        <v>7094</v>
      </c>
      <c r="O3">
        <v>7094.299617421954</v>
      </c>
    </row>
    <row r="4" spans="2:15" ht="12.75">
      <c r="B4" t="s">
        <v>955</v>
      </c>
      <c r="C4" s="65">
        <f t="shared" si="0"/>
        <v>6900</v>
      </c>
      <c r="O4">
        <v>6900.776261285135</v>
      </c>
    </row>
    <row r="5" spans="2:15" ht="12.75">
      <c r="B5" t="s">
        <v>252</v>
      </c>
      <c r="C5" s="65">
        <f t="shared" si="0"/>
        <v>7164</v>
      </c>
      <c r="O5">
        <v>7164.09823520351</v>
      </c>
    </row>
    <row r="6" spans="2:15" ht="12.75">
      <c r="B6" t="s">
        <v>956</v>
      </c>
      <c r="C6" s="65">
        <f t="shared" si="0"/>
        <v>7016</v>
      </c>
      <c r="O6">
        <v>7016.034830115719</v>
      </c>
    </row>
    <row r="7" spans="2:15" ht="12.75">
      <c r="B7" t="s">
        <v>957</v>
      </c>
      <c r="C7" s="65">
        <f t="shared" si="0"/>
        <v>6968</v>
      </c>
      <c r="O7">
        <v>6968.398487321979</v>
      </c>
    </row>
    <row r="8" spans="2:15" ht="12.75">
      <c r="B8" t="s">
        <v>958</v>
      </c>
      <c r="C8" s="65">
        <f t="shared" si="0"/>
        <v>6324</v>
      </c>
      <c r="O8">
        <v>6324.611073072671</v>
      </c>
    </row>
    <row r="9" spans="2:15" ht="12.75">
      <c r="B9" t="s">
        <v>959</v>
      </c>
      <c r="C9" s="65">
        <f t="shared" si="0"/>
        <v>5775</v>
      </c>
      <c r="O9">
        <v>5775.612604132821</v>
      </c>
    </row>
    <row r="10" spans="2:15" ht="12.75">
      <c r="B10" t="s">
        <v>960</v>
      </c>
      <c r="C10" s="65">
        <f t="shared" si="0"/>
        <v>7488</v>
      </c>
      <c r="O10">
        <v>7488.505640336966</v>
      </c>
    </row>
    <row r="11" spans="2:15" ht="12.75">
      <c r="B11" t="s">
        <v>961</v>
      </c>
      <c r="C11" s="65">
        <f t="shared" si="0"/>
        <v>7237</v>
      </c>
      <c r="O11">
        <v>7237.754403825526</v>
      </c>
    </row>
    <row r="12" spans="2:15" ht="12.75">
      <c r="B12" t="s">
        <v>962</v>
      </c>
      <c r="C12" s="65">
        <f t="shared" si="0"/>
        <v>8357</v>
      </c>
      <c r="O12">
        <v>8357.412346347715</v>
      </c>
    </row>
    <row r="13" spans="2:15" ht="12.75">
      <c r="B13" t="s">
        <v>963</v>
      </c>
      <c r="C13" s="65">
        <f t="shared" si="0"/>
        <v>10709</v>
      </c>
      <c r="O13">
        <v>10709.423953656322</v>
      </c>
    </row>
    <row r="14" ht="12.75">
      <c r="C14" s="65"/>
    </row>
    <row r="15" spans="1:15" ht="12.75">
      <c r="A15" t="s">
        <v>1283</v>
      </c>
      <c r="B15" t="s">
        <v>953</v>
      </c>
      <c r="C15" s="65">
        <f t="shared" si="0"/>
        <v>6842</v>
      </c>
      <c r="O15">
        <v>6842.080952871077</v>
      </c>
    </row>
    <row r="16" spans="2:15" ht="12.75">
      <c r="B16" t="s">
        <v>954</v>
      </c>
      <c r="C16" s="65">
        <f t="shared" si="0"/>
        <v>7888</v>
      </c>
      <c r="O16">
        <v>7888.430788227907</v>
      </c>
    </row>
    <row r="17" spans="2:15" ht="12.75">
      <c r="B17" t="s">
        <v>955</v>
      </c>
      <c r="C17" s="65">
        <f t="shared" si="0"/>
        <v>7883</v>
      </c>
      <c r="O17">
        <v>7883.0455881526195</v>
      </c>
    </row>
    <row r="18" spans="2:15" ht="12.75">
      <c r="B18" t="s">
        <v>252</v>
      </c>
      <c r="C18" s="65">
        <f t="shared" si="0"/>
        <v>7865</v>
      </c>
      <c r="O18">
        <v>7865.283768154239</v>
      </c>
    </row>
    <row r="19" spans="2:15" ht="12.75">
      <c r="B19" t="s">
        <v>956</v>
      </c>
      <c r="C19" s="65">
        <f t="shared" si="0"/>
        <v>7849</v>
      </c>
      <c r="O19">
        <v>7849.030105575511</v>
      </c>
    </row>
    <row r="20" spans="2:15" ht="12.75">
      <c r="B20" t="s">
        <v>957</v>
      </c>
      <c r="C20" s="65">
        <f t="shared" si="0"/>
        <v>7445</v>
      </c>
      <c r="O20">
        <v>7445.824816404478</v>
      </c>
    </row>
    <row r="21" spans="2:15" ht="12.75">
      <c r="B21" t="s">
        <v>958</v>
      </c>
      <c r="C21" s="65">
        <f t="shared" si="0"/>
        <v>7042</v>
      </c>
      <c r="O21">
        <v>7042.586999849124</v>
      </c>
    </row>
    <row r="22" spans="2:15" ht="12.75">
      <c r="B22" t="s">
        <v>959</v>
      </c>
      <c r="C22" s="65">
        <f t="shared" si="0"/>
        <v>6506</v>
      </c>
      <c r="O22">
        <v>6506.548969195775</v>
      </c>
    </row>
    <row r="23" spans="2:15" ht="12.75">
      <c r="B23" t="s">
        <v>960</v>
      </c>
      <c r="C23" s="65">
        <f t="shared" si="0"/>
        <v>8339</v>
      </c>
      <c r="O23">
        <v>8339.70502334034</v>
      </c>
    </row>
    <row r="24" spans="2:15" ht="12.75">
      <c r="B24" t="s">
        <v>961</v>
      </c>
      <c r="C24" s="65">
        <f t="shared" si="0"/>
        <v>8357</v>
      </c>
      <c r="O24">
        <v>8357.515378148442</v>
      </c>
    </row>
    <row r="25" spans="2:15" ht="12.75">
      <c r="B25" t="s">
        <v>962</v>
      </c>
      <c r="C25" s="65">
        <f t="shared" si="0"/>
        <v>9403</v>
      </c>
      <c r="O25">
        <v>9403.700771456457</v>
      </c>
    </row>
    <row r="26" spans="2:15" ht="12.75">
      <c r="B26" t="s">
        <v>963</v>
      </c>
      <c r="C26" s="65">
        <f t="shared" si="0"/>
        <v>11789</v>
      </c>
      <c r="O26">
        <v>11789.142798985606</v>
      </c>
    </row>
    <row r="27" ht="12.75">
      <c r="C27" s="65"/>
    </row>
    <row r="28" spans="1:15" ht="12.75">
      <c r="A28" t="s">
        <v>1284</v>
      </c>
      <c r="B28" t="s">
        <v>953</v>
      </c>
      <c r="C28" s="65">
        <f t="shared" si="0"/>
        <v>7263</v>
      </c>
      <c r="O28">
        <v>7263.061286595577</v>
      </c>
    </row>
    <row r="29" spans="2:15" ht="12.75">
      <c r="B29" t="s">
        <v>954</v>
      </c>
      <c r="C29" s="65">
        <f t="shared" si="0"/>
        <v>8955</v>
      </c>
      <c r="O29">
        <v>8955.546375999875</v>
      </c>
    </row>
    <row r="30" spans="2:15" ht="12.75">
      <c r="B30" t="s">
        <v>955</v>
      </c>
      <c r="C30" s="65">
        <f t="shared" si="0"/>
        <v>8447</v>
      </c>
      <c r="O30">
        <v>8447.801638440966</v>
      </c>
    </row>
    <row r="31" spans="2:15" ht="12.75">
      <c r="B31" t="s">
        <v>252</v>
      </c>
      <c r="C31" s="65">
        <f t="shared" si="0"/>
        <v>8537</v>
      </c>
      <c r="O31">
        <v>8537.157785118428</v>
      </c>
    </row>
    <row r="32" spans="2:15" ht="12.75">
      <c r="B32" t="s">
        <v>956</v>
      </c>
      <c r="C32" s="65">
        <f t="shared" si="0"/>
        <v>8735</v>
      </c>
      <c r="O32">
        <v>8735.523596905157</v>
      </c>
    </row>
    <row r="33" spans="2:15" ht="12.75">
      <c r="B33" t="s">
        <v>957</v>
      </c>
      <c r="C33" s="65">
        <f t="shared" si="0"/>
        <v>8474</v>
      </c>
      <c r="O33">
        <v>8474.347230166723</v>
      </c>
    </row>
    <row r="34" spans="2:15" ht="12.75">
      <c r="B34" t="s">
        <v>958</v>
      </c>
      <c r="C34" s="65">
        <f t="shared" si="0"/>
        <v>8169</v>
      </c>
      <c r="O34">
        <v>8169.298836343288</v>
      </c>
    </row>
    <row r="35" spans="2:15" ht="12.75">
      <c r="B35" t="s">
        <v>959</v>
      </c>
      <c r="C35" s="65">
        <f t="shared" si="0"/>
        <v>7170</v>
      </c>
      <c r="O35">
        <v>7170.085260885513</v>
      </c>
    </row>
    <row r="36" spans="2:15" ht="12.75">
      <c r="B36" t="s">
        <v>960</v>
      </c>
      <c r="C36" s="65">
        <f t="shared" si="0"/>
        <v>9012</v>
      </c>
      <c r="O36">
        <v>9012.826302645675</v>
      </c>
    </row>
    <row r="37" spans="2:15" ht="12.75">
      <c r="B37" t="s">
        <v>961</v>
      </c>
      <c r="C37" s="65">
        <f t="shared" si="0"/>
        <v>9168</v>
      </c>
      <c r="O37">
        <v>9168.22472312724</v>
      </c>
    </row>
    <row r="38" spans="2:15" ht="12.75">
      <c r="B38" t="s">
        <v>962</v>
      </c>
      <c r="C38" s="65">
        <f t="shared" si="0"/>
        <v>11006</v>
      </c>
      <c r="O38">
        <v>11006.42828247723</v>
      </c>
    </row>
    <row r="39" spans="2:15" ht="12.75">
      <c r="B39" t="s">
        <v>963</v>
      </c>
      <c r="C39" s="65">
        <f t="shared" si="0"/>
        <v>13254</v>
      </c>
      <c r="O39">
        <v>13254.973011205542</v>
      </c>
    </row>
    <row r="40" ht="12.75">
      <c r="C40" s="65"/>
    </row>
    <row r="41" spans="1:5" ht="12.75">
      <c r="A41" t="s">
        <v>1279</v>
      </c>
      <c r="B41" t="s">
        <v>953</v>
      </c>
      <c r="C41" s="65">
        <f>'Monthly Summary'!C4</f>
        <v>6034</v>
      </c>
      <c r="E41" s="64"/>
    </row>
    <row r="42" spans="1:3" ht="12.75">
      <c r="A42" t="s">
        <v>1280</v>
      </c>
      <c r="B42" t="s">
        <v>954</v>
      </c>
      <c r="C42" s="65">
        <f>'Monthly Summary'!C5</f>
        <v>7847</v>
      </c>
    </row>
    <row r="43" spans="2:3" ht="12.75">
      <c r="B43" t="s">
        <v>955</v>
      </c>
      <c r="C43" s="65">
        <f>'Monthly Summary'!C6</f>
        <v>7782</v>
      </c>
    </row>
    <row r="44" spans="2:3" ht="12.75">
      <c r="B44" t="s">
        <v>252</v>
      </c>
      <c r="C44" s="65">
        <f>'Monthly Summary'!C7</f>
        <v>7187</v>
      </c>
    </row>
    <row r="45" spans="2:3" ht="12.75">
      <c r="B45" t="s">
        <v>956</v>
      </c>
      <c r="C45" s="65"/>
    </row>
    <row r="46" spans="2:3" ht="12.75">
      <c r="B46" t="s">
        <v>957</v>
      </c>
      <c r="C46" s="65"/>
    </row>
    <row r="47" spans="2:3" ht="12.75">
      <c r="B47" t="s">
        <v>958</v>
      </c>
      <c r="C47" s="65"/>
    </row>
    <row r="48" spans="2:3" ht="12.75">
      <c r="B48" t="s">
        <v>959</v>
      </c>
      <c r="C48" s="65"/>
    </row>
    <row r="49" spans="2:3" ht="12.75">
      <c r="B49" t="s">
        <v>960</v>
      </c>
      <c r="C49" s="65"/>
    </row>
    <row r="50" spans="2:3" ht="12.75">
      <c r="B50" t="s">
        <v>961</v>
      </c>
      <c r="C50" s="65"/>
    </row>
    <row r="51" spans="2:3" ht="12.75">
      <c r="B51" t="s">
        <v>962</v>
      </c>
      <c r="C51" s="65"/>
    </row>
    <row r="52" spans="2:3" ht="12.75">
      <c r="B52" t="s">
        <v>963</v>
      </c>
      <c r="C52" s="6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Sample Database Created in May of 2001</dc:subject>
  <dc:creator>Robert L. Andrews</dc:creator>
  <cp:keywords/>
  <dc:description/>
  <cp:lastModifiedBy>Robert Andrews</cp:lastModifiedBy>
  <cp:lastPrinted>2004-05-07T02:28:22Z</cp:lastPrinted>
  <dcterms:created xsi:type="dcterms:W3CDTF">2001-03-24T03:18:52Z</dcterms:created>
  <dcterms:modified xsi:type="dcterms:W3CDTF">2004-05-07T03:00:24Z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