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4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20_0.bin" ContentType="application/vnd.openxmlformats-officedocument.oleObject"/>
  <Override PartName="/xl/embeddings/oleObject_20_1.bin" ContentType="application/vnd.openxmlformats-officedocument.oleObject"/>
  <Override PartName="/xl/embeddings/oleObject_20_2.bin" ContentType="application/vnd.openxmlformats-officedocument.oleObject"/>
  <Override PartName="/xl/embeddings/oleObject_20_3.bin" ContentType="application/vnd.openxmlformats-officedocument.oleObject"/>
  <Override PartName="/xl/embeddings/oleObject_20_4.bin" ContentType="application/vnd.openxmlformats-officedocument.oleObject"/>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Intro" sheetId="1" r:id="rId1"/>
    <sheet name="Measurements" sheetId="2" r:id="rId2"/>
    <sheet name="Correlation" sheetId="3" r:id="rId3"/>
    <sheet name="Reg 1" sheetId="4" r:id="rId4"/>
    <sheet name="Line" sheetId="5" r:id="rId5"/>
    <sheet name="Mult. Reg." sheetId="6" r:id="rId6"/>
    <sheet name="SS" sheetId="7" r:id="rId7"/>
    <sheet name="R-Square" sheetId="8" r:id="rId8"/>
    <sheet name="MSE" sheetId="9" r:id="rId9"/>
    <sheet name="ANOVA" sheetId="10" r:id="rId10"/>
    <sheet name="Excel ANOVA" sheetId="11" r:id="rId11"/>
    <sheet name="1 Coef." sheetId="12" r:id="rId12"/>
    <sheet name="t-test" sheetId="13" r:id="rId13"/>
    <sheet name="Collinearity" sheetId="14" r:id="rId14"/>
    <sheet name="Banking Data" sheetId="15" r:id="rId15"/>
    <sheet name="Model criteria" sheetId="16" r:id="rId16"/>
    <sheet name="Assumptions" sheetId="17" r:id="rId17"/>
    <sheet name="Dummy" sheetId="18" r:id="rId18"/>
    <sheet name="Salaries" sheetId="19" r:id="rId19"/>
    <sheet name="Dummy example" sheetId="20" r:id="rId20"/>
    <sheet name="Confidence Intervals" sheetId="21" r:id="rId21"/>
    <sheet name="Confidence Intervals (2)" sheetId="22" r:id="rId22"/>
    <sheet name="CI example 1" sheetId="23" r:id="rId23"/>
    <sheet name="CI transform ex" sheetId="24" r:id="rId24"/>
    <sheet name="CI mult. regression" sheetId="25" r:id="rId25"/>
    <sheet name="Sheet1" sheetId="26" r:id="rId26"/>
  </sheets>
  <externalReferences>
    <externalReference r:id="rId29"/>
  </externalReferences>
  <definedNames>
    <definedName name="_xlfn.COVARIANCE.P" hidden="1">#NAME?</definedName>
    <definedName name="_xlfn.COVARIANCE.S" hidden="1">#NAME?</definedName>
    <definedName name="avg">'Confidence Intervals (2)'!$C$24</definedName>
    <definedName name="Int">'Confidence Intervals (2)'!$C$20</definedName>
    <definedName name="MSE">'Confidence Intervals (2)'!$C$22</definedName>
    <definedName name="n">'Confidence Intervals (2)'!$C$25</definedName>
    <definedName name="Slope">'Confidence Intervals (2)'!$C$21</definedName>
    <definedName name="ssx">'Confidence Intervals (2)'!$C$23</definedName>
    <definedName name="t">'Confidence Intervals (2)'!$C$26</definedName>
  </definedNames>
  <calcPr fullCalcOnLoad="1"/>
</workbook>
</file>

<file path=xl/comments2.xml><?xml version="1.0" encoding="utf-8"?>
<comments xmlns="http://schemas.openxmlformats.org/spreadsheetml/2006/main">
  <authors>
    <author>RAndrews</author>
  </authors>
  <commentList>
    <comment ref="B4" authorId="0">
      <text>
        <r>
          <rPr>
            <b/>
            <sz val="9"/>
            <rFont val="Tahoma"/>
            <family val="2"/>
          </rPr>
          <t>This is a characteristic of the Phenomenon (either a population or a process).</t>
        </r>
        <r>
          <rPr>
            <sz val="9"/>
            <rFont val="Tahoma"/>
            <family val="2"/>
          </rPr>
          <t xml:space="preserve">
</t>
        </r>
      </text>
    </comment>
    <comment ref="C4" authorId="0">
      <text>
        <r>
          <rPr>
            <b/>
            <sz val="9"/>
            <rFont val="Tahoma"/>
            <family val="2"/>
          </rPr>
          <t>Each statistic listed is an unbiased estimator of the corresponding parameter.</t>
        </r>
        <r>
          <rPr>
            <sz val="9"/>
            <rFont val="Tahoma"/>
            <family val="2"/>
          </rPr>
          <t xml:space="preserve">
</t>
        </r>
      </text>
    </comment>
    <comment ref="D9" authorId="0">
      <text>
        <r>
          <rPr>
            <b/>
            <sz val="9"/>
            <rFont val="Tahoma"/>
            <family val="2"/>
          </rPr>
          <t>Measurement of Linear Association between X &amp; Y (-1 to +1)</t>
        </r>
        <r>
          <rPr>
            <sz val="9"/>
            <rFont val="Tahoma"/>
            <family val="2"/>
          </rPr>
          <t xml:space="preserve">
</t>
        </r>
      </text>
    </comment>
    <comment ref="B10" authorId="0">
      <text>
        <r>
          <rPr>
            <b/>
            <sz val="9"/>
            <rFont val="Tahoma"/>
            <family val="2"/>
          </rPr>
          <t>Because there is no widely accepted notation for this I am using the EXCEL 2010 function name.</t>
        </r>
        <r>
          <rPr>
            <sz val="9"/>
            <rFont val="Tahoma"/>
            <family val="2"/>
          </rPr>
          <t xml:space="preserve">
</t>
        </r>
      </text>
    </comment>
    <comment ref="C10" authorId="0">
      <text>
        <r>
          <rPr>
            <b/>
            <sz val="9"/>
            <rFont val="Tahoma"/>
            <family val="2"/>
          </rPr>
          <t>Because there is no widely accepted notation for this I am using the EXCEL 2010 function name.</t>
        </r>
        <r>
          <rPr>
            <sz val="9"/>
            <rFont val="Tahoma"/>
            <family val="2"/>
          </rPr>
          <t xml:space="preserve">
</t>
        </r>
      </text>
    </comment>
  </commentList>
</comments>
</file>

<file path=xl/comments20.xml><?xml version="1.0" encoding="utf-8"?>
<comments xmlns="http://schemas.openxmlformats.org/spreadsheetml/2006/main">
  <authors>
    <author>A satisfied Microsoft Office user</author>
  </authors>
  <commentList>
    <comment ref="C3" authorId="0">
      <text>
        <r>
          <rPr>
            <sz val="9"/>
            <rFont val="Tahoma"/>
            <family val="2"/>
          </rPr>
          <t xml:space="preserve">Number of Beds at the facility providing long-term care.  
</t>
        </r>
      </text>
    </comment>
    <comment ref="D3" authorId="0">
      <text>
        <r>
          <rPr>
            <sz val="9"/>
            <rFont val="Tahoma"/>
            <family val="2"/>
          </rPr>
          <t xml:space="preserve">Location of the facility
</t>
        </r>
      </text>
    </comment>
    <comment ref="E3" authorId="0">
      <text>
        <r>
          <rPr>
            <sz val="9"/>
            <rFont val="Tahoma"/>
            <family val="2"/>
          </rPr>
          <t xml:space="preserve">What program handles complaint resolution?  Local program or State department for aging.
</t>
        </r>
      </text>
    </comment>
  </commentList>
</comments>
</file>

<file path=xl/comments3.xml><?xml version="1.0" encoding="utf-8"?>
<comments xmlns="http://schemas.openxmlformats.org/spreadsheetml/2006/main">
  <authors>
    <author>RAndrews</author>
  </authors>
  <commentList>
    <comment ref="D14" authorId="0">
      <text>
        <r>
          <rPr>
            <sz val="9"/>
            <rFont val="Tahoma"/>
            <family val="2"/>
          </rPr>
          <t xml:space="preserve">The CORREL function works in all versions of EXCEL.
</t>
        </r>
      </text>
    </comment>
  </commentList>
</comments>
</file>

<file path=xl/sharedStrings.xml><?xml version="1.0" encoding="utf-8"?>
<sst xmlns="http://schemas.openxmlformats.org/spreadsheetml/2006/main" count="678" uniqueCount="219">
  <si>
    <t>Excel Output for summary measures and ANOVA</t>
  </si>
  <si>
    <t>SUMMARY OUTPUT</t>
  </si>
  <si>
    <t>Regression Statistics</t>
  </si>
  <si>
    <t>Multiple R</t>
  </si>
  <si>
    <t>R Square</t>
  </si>
  <si>
    <t xml:space="preserve">  24.2 % of the variability of Y can be explained by the model</t>
  </si>
  <si>
    <t>Adjusted R Square</t>
  </si>
  <si>
    <t>Standard Error</t>
  </si>
  <si>
    <t>Observations</t>
  </si>
  <si>
    <r>
      <t>df</t>
    </r>
    <r>
      <rPr>
        <b/>
        <sz val="10"/>
        <color indexed="20"/>
        <rFont val="Arial"/>
        <family val="2"/>
      </rPr>
      <t xml:space="preserve"> = degrees of freedom</t>
    </r>
  </si>
  <si>
    <t>ANOVA</t>
  </si>
  <si>
    <t>p-value for ANOVA test</t>
  </si>
  <si>
    <t>df</t>
  </si>
  <si>
    <t>SS</t>
  </si>
  <si>
    <t>MS</t>
  </si>
  <si>
    <t>F</t>
  </si>
  <si>
    <t>Significance F</t>
  </si>
  <si>
    <t>Regression</t>
  </si>
  <si>
    <t>Residual</t>
  </si>
  <si>
    <t>Total</t>
  </si>
  <si>
    <t>= t table value for a 95% Confidence Interval with df(Error)=10</t>
  </si>
  <si>
    <t>Coefficients</t>
  </si>
  <si>
    <t>t Stat</t>
  </si>
  <si>
    <t>P-value</t>
  </si>
  <si>
    <t>Lower 95%</t>
  </si>
  <si>
    <t>Upper 95%</t>
  </si>
  <si>
    <t>Lower 90.0%</t>
  </si>
  <si>
    <t>Upper 90.0%</t>
  </si>
  <si>
    <t>Intercept</t>
  </si>
  <si>
    <t>Attend</t>
  </si>
  <si>
    <t>GPA</t>
  </si>
  <si>
    <t>Soph</t>
  </si>
  <si>
    <t>Junior</t>
  </si>
  <si>
    <t>Senior</t>
  </si>
  <si>
    <t>Freshman = Reference</t>
  </si>
  <si>
    <t>Sophomore = Reference</t>
  </si>
  <si>
    <t>Senior = Reference</t>
  </si>
  <si>
    <t>Category</t>
  </si>
  <si>
    <t>Fresh</t>
  </si>
  <si>
    <t>Freshman</t>
  </si>
  <si>
    <t>Sophomore</t>
  </si>
  <si>
    <t>1.  Choose a model that explains as much of the total variability of Y as possible</t>
  </si>
  <si>
    <r>
      <t>Bigger R</t>
    </r>
    <r>
      <rPr>
        <vertAlign val="superscript"/>
        <sz val="12"/>
        <rFont val="Arial"/>
        <family val="2"/>
      </rPr>
      <t>2</t>
    </r>
    <r>
      <rPr>
        <sz val="12"/>
        <rFont val="Arial"/>
        <family val="2"/>
      </rPr>
      <t xml:space="preserve"> is better.</t>
    </r>
  </si>
  <si>
    <t>2.  Choose a simple model (KISS principle)</t>
  </si>
  <si>
    <t>Smaller number of predictor variables is simpler</t>
  </si>
  <si>
    <t>3.  Only include variables with coefficients that are significantly different from 0.</t>
  </si>
  <si>
    <t>4.  Make sure the model makes sense relative to your understanding of reality</t>
  </si>
  <si>
    <t>Coeff</t>
  </si>
  <si>
    <t>Regression will calculate a coefficient for each variable.</t>
  </si>
  <si>
    <r>
      <t xml:space="preserve">                 Standard Error for Mean of Y when X=x</t>
    </r>
    <r>
      <rPr>
        <b/>
        <vertAlign val="subscript"/>
        <sz val="10"/>
        <color indexed="17"/>
        <rFont val="Calibri"/>
        <family val="2"/>
      </rPr>
      <t>0</t>
    </r>
  </si>
  <si>
    <r>
      <t>SE(</t>
    </r>
    <r>
      <rPr>
        <b/>
        <sz val="10"/>
        <color indexed="12"/>
        <rFont val="Times New Roman"/>
        <family val="1"/>
      </rPr>
      <t>ŷ</t>
    </r>
    <r>
      <rPr>
        <b/>
        <vertAlign val="subscript"/>
        <sz val="10"/>
        <color indexed="12"/>
        <rFont val="Arial"/>
        <family val="2"/>
      </rPr>
      <t>0</t>
    </r>
    <r>
      <rPr>
        <b/>
        <sz val="10"/>
        <color indexed="12"/>
        <rFont val="Arial"/>
        <family val="2"/>
      </rPr>
      <t>) = Standard Error for Individual Y when X=x</t>
    </r>
    <r>
      <rPr>
        <b/>
        <vertAlign val="subscript"/>
        <sz val="10"/>
        <color indexed="12"/>
        <rFont val="Calibri"/>
        <family val="2"/>
      </rPr>
      <t>0</t>
    </r>
  </si>
  <si>
    <r>
      <t>SE(ŷ</t>
    </r>
    <r>
      <rPr>
        <vertAlign val="subscript"/>
        <sz val="10"/>
        <rFont val="Arial"/>
        <family val="2"/>
      </rPr>
      <t>0</t>
    </r>
    <r>
      <rPr>
        <sz val="10"/>
        <rFont val="Arial"/>
        <family val="0"/>
      </rPr>
      <t>) =</t>
    </r>
  </si>
  <si>
    <t xml:space="preserve">Also </t>
  </si>
  <si>
    <r>
      <t>Standard Error for Mean of Y when X=x</t>
    </r>
    <r>
      <rPr>
        <b/>
        <vertAlign val="subscript"/>
        <sz val="10"/>
        <color indexed="17"/>
        <rFont val="Calibri"/>
        <family val="2"/>
      </rPr>
      <t>ν</t>
    </r>
  </si>
  <si>
    <r>
      <t>Standard Error for Individual Y when X=x</t>
    </r>
    <r>
      <rPr>
        <b/>
        <vertAlign val="subscript"/>
        <sz val="10"/>
        <color indexed="12"/>
        <rFont val="Calibri"/>
        <family val="2"/>
      </rPr>
      <t>ν</t>
    </r>
  </si>
  <si>
    <t>X</t>
  </si>
  <si>
    <t>Y</t>
  </si>
  <si>
    <t>Find a 90% confidence interval for the mean of Y when x=3</t>
  </si>
  <si>
    <t>Find a 90% confidence interval for a new individual predicted value of Y when x=3</t>
  </si>
  <si>
    <t>X-3</t>
  </si>
  <si>
    <t>If x =3 find the anticipated or predicted value for Y, Y^(x=3)</t>
  </si>
  <si>
    <t xml:space="preserve">= Y^ for x =3 </t>
  </si>
  <si>
    <t xml:space="preserve">Mean </t>
  </si>
  <si>
    <t>= SE(mean of Y when x=3)</t>
  </si>
  <si>
    <t>= Table Value or CV for 90% CI, df = 6</t>
  </si>
  <si>
    <t>= ME or Margin of Error</t>
  </si>
  <si>
    <t xml:space="preserve">= 90% Upper Limit </t>
  </si>
  <si>
    <t xml:space="preserve">= 90% Lower Limit </t>
  </si>
  <si>
    <t>= SE(individual value of Y when x=3)</t>
  </si>
  <si>
    <t>Calculated with formula on page 450</t>
  </si>
  <si>
    <t>Calculated with formula on page 452</t>
  </si>
  <si>
    <t>Y^ for x =3 is the intercept using x-3</t>
  </si>
  <si>
    <t>90% confidence interval for the mean of Y when x=3</t>
  </si>
  <si>
    <t>Values from the previous tab using formulas</t>
  </si>
  <si>
    <t>= Variance (mean of Y when x=3)</t>
  </si>
  <si>
    <t>= Variance (individual Y when x=3) = Variance (mean of Y when x=3)+ MSE</t>
  </si>
  <si>
    <t>90% limits from the previous tab using formulas</t>
  </si>
  <si>
    <t>X1</t>
  </si>
  <si>
    <t>X2</t>
  </si>
  <si>
    <t>x1-3</t>
  </si>
  <si>
    <t>x2-20</t>
  </si>
  <si>
    <t>Y^(X1=3 &amp; X2=20)=</t>
  </si>
  <si>
    <r>
      <t>(</t>
    </r>
    <r>
      <rPr>
        <b/>
        <sz val="12"/>
        <color indexed="60"/>
        <rFont val="Calibri"/>
        <family val="2"/>
      </rPr>
      <t>pages 157, 498, &amp; 580</t>
    </r>
    <r>
      <rPr>
        <sz val="10"/>
        <color indexed="60"/>
        <rFont val="Calibri"/>
        <family val="2"/>
      </rPr>
      <t>, 2nd edition or pgs. 203, 443 &amp; 512, 1st edition</t>
    </r>
    <r>
      <rPr>
        <sz val="12"/>
        <color indexed="60"/>
        <rFont val="Calibri"/>
        <family val="2"/>
      </rPr>
      <t>)</t>
    </r>
  </si>
  <si>
    <r>
      <t xml:space="preserve">(page 594, </t>
    </r>
    <r>
      <rPr>
        <sz val="11"/>
        <color indexed="12"/>
        <rFont val="Arial"/>
        <family val="2"/>
      </rPr>
      <t>2nd edition or pg.  524, 1st edition</t>
    </r>
    <r>
      <rPr>
        <sz val="14"/>
        <color indexed="12"/>
        <rFont val="Arial"/>
        <family val="2"/>
      </rPr>
      <t>)</t>
    </r>
  </si>
  <si>
    <t>Confidence Interval for Predicted Mean of Y</t>
  </si>
  <si>
    <t>Confidence Interval for Predicted Individual value of Y</t>
  </si>
  <si>
    <r>
      <t xml:space="preserve">(Section 16.6; </t>
    </r>
    <r>
      <rPr>
        <sz val="10"/>
        <color indexed="12"/>
        <rFont val="Times New Roman"/>
        <family val="1"/>
      </rPr>
      <t>page 507,  2nd edition or pg. 452, 1st edition</t>
    </r>
    <r>
      <rPr>
        <b/>
        <sz val="10"/>
        <color indexed="12"/>
        <rFont val="Times New Roman"/>
        <family val="1"/>
      </rPr>
      <t>)</t>
    </r>
  </si>
  <si>
    <r>
      <t xml:space="preserve">(Section 16.6; </t>
    </r>
    <r>
      <rPr>
        <sz val="10"/>
        <color indexed="17"/>
        <rFont val="Times New Roman"/>
        <family val="1"/>
      </rPr>
      <t>page 506,  2nd edition or pg. 450, 1st edition</t>
    </r>
    <r>
      <rPr>
        <b/>
        <sz val="10"/>
        <color indexed="17"/>
        <rFont val="Times New Roman"/>
        <family val="1"/>
      </rPr>
      <t>)</t>
    </r>
  </si>
  <si>
    <t>Andrews criteria for selecting the best fitted function to model a phenomenon:</t>
  </si>
  <si>
    <t>* Relatively few predictors, to keep the model simple</t>
  </si>
  <si>
    <t xml:space="preserve">* No cases with high leverage (set apart from the rest of the data in the independent variable space). </t>
  </si>
  <si>
    <t>* No cases with extraordinarily large residuals.</t>
  </si>
  <si>
    <t>* Predictor variables (reliably measured) that are relatively unrelated to each other.</t>
  </si>
  <si>
    <r>
      <t>* Relatively high R</t>
    </r>
    <r>
      <rPr>
        <b/>
        <vertAlign val="superscript"/>
        <sz val="14"/>
        <color indexed="12"/>
        <rFont val="Arial"/>
        <family val="2"/>
      </rPr>
      <t>2</t>
    </r>
    <r>
      <rPr>
        <b/>
        <sz val="14"/>
        <color indexed="12"/>
        <rFont val="Arial"/>
        <family val="2"/>
      </rPr>
      <t xml:space="preserve"> accounting for as much of the variability in Y as possible.</t>
    </r>
  </si>
  <si>
    <r>
      <t>* Relatively small value of s</t>
    </r>
    <r>
      <rPr>
        <b/>
        <vertAlign val="subscript"/>
        <sz val="14"/>
        <color indexed="12"/>
        <rFont val="Arial"/>
        <family val="2"/>
      </rPr>
      <t>e</t>
    </r>
    <r>
      <rPr>
        <b/>
        <sz val="14"/>
        <color indexed="12"/>
        <rFont val="Arial"/>
        <family val="2"/>
      </rPr>
      <t xml:space="preserve">, indicating a small standard deviation of errors.  </t>
    </r>
  </si>
  <si>
    <r>
      <t>Note s</t>
    </r>
    <r>
      <rPr>
        <b/>
        <vertAlign val="subscript"/>
        <sz val="12"/>
        <rFont val="Arial"/>
        <family val="2"/>
      </rPr>
      <t>e</t>
    </r>
    <r>
      <rPr>
        <b/>
        <vertAlign val="superscript"/>
        <sz val="12"/>
        <rFont val="Arial"/>
        <family val="2"/>
      </rPr>
      <t>2</t>
    </r>
    <r>
      <rPr>
        <b/>
        <sz val="12"/>
        <rFont val="Arial"/>
        <family val="2"/>
      </rPr>
      <t xml:space="preserve"> = SSE / df(error).  If R</t>
    </r>
    <r>
      <rPr>
        <b/>
        <vertAlign val="superscript"/>
        <sz val="12"/>
        <rFont val="Arial"/>
        <family val="2"/>
      </rPr>
      <t>2</t>
    </r>
    <r>
      <rPr>
        <b/>
        <sz val="12"/>
        <rFont val="Arial"/>
        <family val="2"/>
      </rPr>
      <t>= 1 - SSE/SS</t>
    </r>
    <r>
      <rPr>
        <b/>
        <vertAlign val="subscript"/>
        <sz val="12"/>
        <rFont val="Arial"/>
        <family val="2"/>
      </rPr>
      <t xml:space="preserve">Total </t>
    </r>
    <r>
      <rPr>
        <b/>
        <sz val="12"/>
        <rFont val="Arial"/>
        <family val="2"/>
      </rPr>
      <t xml:space="preserve"> is high then SSE will be low.  </t>
    </r>
  </si>
  <si>
    <t xml:space="preserve">* Relatively small p-values for F-statistic for overall model and all t-statistics for each of the predictor variables. </t>
  </si>
  <si>
    <r>
      <rPr>
        <b/>
        <sz val="14"/>
        <rFont val="Arial"/>
        <family val="2"/>
      </rPr>
      <t>K</t>
    </r>
    <r>
      <rPr>
        <sz val="12"/>
        <rFont val="Arial"/>
        <family val="2"/>
      </rPr>
      <t>eep</t>
    </r>
    <r>
      <rPr>
        <b/>
        <sz val="14"/>
        <rFont val="Arial"/>
        <family val="2"/>
      </rPr>
      <t xml:space="preserve"> I</t>
    </r>
    <r>
      <rPr>
        <sz val="12"/>
        <rFont val="Arial"/>
        <family val="2"/>
      </rPr>
      <t xml:space="preserve">t </t>
    </r>
    <r>
      <rPr>
        <b/>
        <sz val="14"/>
        <rFont val="Arial"/>
        <family val="2"/>
      </rPr>
      <t>S</t>
    </r>
    <r>
      <rPr>
        <sz val="12"/>
        <rFont val="Arial"/>
        <family val="2"/>
      </rPr>
      <t xml:space="preserve">imple for </t>
    </r>
    <r>
      <rPr>
        <b/>
        <sz val="14"/>
        <rFont val="Arial"/>
        <family val="2"/>
      </rPr>
      <t>S</t>
    </r>
    <r>
      <rPr>
        <sz val="12"/>
        <rFont val="Arial"/>
        <family val="2"/>
      </rPr>
      <t>tatistics</t>
    </r>
  </si>
  <si>
    <r>
      <t xml:space="preserve">Note that there is both </t>
    </r>
    <r>
      <rPr>
        <b/>
        <sz val="14"/>
        <color indexed="17"/>
        <rFont val="Arial"/>
        <family val="2"/>
      </rPr>
      <t>statistical significance</t>
    </r>
    <r>
      <rPr>
        <sz val="12"/>
        <rFont val="Arial"/>
        <family val="2"/>
      </rPr>
      <t xml:space="preserve"> and </t>
    </r>
    <r>
      <rPr>
        <b/>
        <sz val="14"/>
        <color indexed="17"/>
        <rFont val="Arial"/>
        <family val="2"/>
      </rPr>
      <t>practical significance</t>
    </r>
  </si>
  <si>
    <t>Sharpe 2nd editon (page 633) suggests having:</t>
  </si>
  <si>
    <t xml:space="preserve">Hit F9 to change graph </t>
  </si>
  <si>
    <t>You may change the values in blue.</t>
  </si>
  <si>
    <t>R-square</t>
  </si>
  <si>
    <t xml:space="preserve">Phenomenon Slope =  </t>
  </si>
  <si>
    <t xml:space="preserve">Intercept = </t>
  </si>
  <si>
    <t xml:space="preserve">Variance = </t>
  </si>
  <si>
    <t xml:space="preserve">Increment = </t>
  </si>
  <si>
    <t>Graph</t>
  </si>
  <si>
    <t>Data</t>
  </si>
  <si>
    <t>y-hat</t>
  </si>
  <si>
    <t>L.L. Mean</t>
  </si>
  <si>
    <t>U.L. Mean</t>
  </si>
  <si>
    <t>L.L.Predict</t>
  </si>
  <si>
    <t>U.L.Predict</t>
  </si>
  <si>
    <t>Phenomenon</t>
  </si>
  <si>
    <t>= SS(Error)</t>
  </si>
  <si>
    <t xml:space="preserve">Slope = </t>
  </si>
  <si>
    <t xml:space="preserve">MSE = </t>
  </si>
  <si>
    <t xml:space="preserve">SS(X) = </t>
  </si>
  <si>
    <t xml:space="preserve">x-bar = </t>
  </si>
  <si>
    <t xml:space="preserve">n = </t>
  </si>
  <si>
    <t xml:space="preserve">t for 95% = </t>
  </si>
  <si>
    <t>SS(Total) =</t>
  </si>
  <si>
    <t xml:space="preserve">SS(Regr) = </t>
  </si>
  <si>
    <t>Linear Relationship Parameters and Statistics</t>
  </si>
  <si>
    <t xml:space="preserve"> Coefficients that measure characteristics of linear relationship between variables X &amp; Y.</t>
  </si>
  <si>
    <t>Parameter</t>
  </si>
  <si>
    <t>Statistic</t>
  </si>
  <si>
    <t xml:space="preserve">Description </t>
  </si>
  <si>
    <r>
      <rPr>
        <b/>
        <sz val="14"/>
        <rFont val="Calibri"/>
        <family val="2"/>
      </rPr>
      <t>μ</t>
    </r>
    <r>
      <rPr>
        <b/>
        <vertAlign val="subscript"/>
        <sz val="12"/>
        <rFont val="Arial"/>
        <family val="2"/>
      </rPr>
      <t>X</t>
    </r>
  </si>
  <si>
    <r>
      <rPr>
        <b/>
        <sz val="12"/>
        <rFont val="Arial"/>
        <family val="2"/>
      </rPr>
      <t>Mean</t>
    </r>
    <r>
      <rPr>
        <sz val="12"/>
        <rFont val="Arial"/>
        <family val="2"/>
      </rPr>
      <t xml:space="preserve"> of the Variable X</t>
    </r>
  </si>
  <si>
    <r>
      <rPr>
        <b/>
        <sz val="14"/>
        <rFont val="Calibri"/>
        <family val="2"/>
      </rPr>
      <t>σ</t>
    </r>
    <r>
      <rPr>
        <b/>
        <vertAlign val="subscript"/>
        <sz val="12"/>
        <rFont val="Arial"/>
        <family val="2"/>
      </rPr>
      <t>X</t>
    </r>
    <r>
      <rPr>
        <b/>
        <vertAlign val="superscript"/>
        <sz val="14"/>
        <rFont val="Arial"/>
        <family val="2"/>
      </rPr>
      <t>2</t>
    </r>
  </si>
  <si>
    <r>
      <rPr>
        <b/>
        <sz val="16"/>
        <rFont val="Calibri"/>
        <family val="2"/>
      </rPr>
      <t>s</t>
    </r>
    <r>
      <rPr>
        <b/>
        <vertAlign val="subscript"/>
        <sz val="12"/>
        <rFont val="Arial"/>
        <family val="2"/>
      </rPr>
      <t>X</t>
    </r>
    <r>
      <rPr>
        <b/>
        <vertAlign val="superscript"/>
        <sz val="14"/>
        <rFont val="Arial"/>
        <family val="2"/>
      </rPr>
      <t>2</t>
    </r>
  </si>
  <si>
    <r>
      <rPr>
        <b/>
        <sz val="12"/>
        <rFont val="Arial"/>
        <family val="2"/>
      </rPr>
      <t>Variance</t>
    </r>
    <r>
      <rPr>
        <sz val="12"/>
        <rFont val="Arial"/>
        <family val="2"/>
      </rPr>
      <t xml:space="preserve"> of the Variable X</t>
    </r>
  </si>
  <si>
    <r>
      <rPr>
        <b/>
        <sz val="14"/>
        <rFont val="Calibri"/>
        <family val="2"/>
      </rPr>
      <t>μ</t>
    </r>
    <r>
      <rPr>
        <b/>
        <vertAlign val="subscript"/>
        <sz val="12"/>
        <rFont val="Arial"/>
        <family val="2"/>
      </rPr>
      <t>Y</t>
    </r>
  </si>
  <si>
    <r>
      <rPr>
        <b/>
        <sz val="12"/>
        <rFont val="Arial"/>
        <family val="2"/>
      </rPr>
      <t>Mean</t>
    </r>
    <r>
      <rPr>
        <sz val="12"/>
        <rFont val="Arial"/>
        <family val="2"/>
      </rPr>
      <t xml:space="preserve"> of the Variable Y</t>
    </r>
  </si>
  <si>
    <r>
      <rPr>
        <b/>
        <sz val="14"/>
        <rFont val="Calibri"/>
        <family val="2"/>
      </rPr>
      <t>σ</t>
    </r>
    <r>
      <rPr>
        <b/>
        <vertAlign val="subscript"/>
        <sz val="12"/>
        <rFont val="Arial"/>
        <family val="2"/>
      </rPr>
      <t>Y</t>
    </r>
    <r>
      <rPr>
        <b/>
        <vertAlign val="superscript"/>
        <sz val="14"/>
        <rFont val="Arial"/>
        <family val="2"/>
      </rPr>
      <t>2</t>
    </r>
  </si>
  <si>
    <r>
      <rPr>
        <b/>
        <sz val="16"/>
        <rFont val="Calibri"/>
        <family val="2"/>
      </rPr>
      <t>s</t>
    </r>
    <r>
      <rPr>
        <b/>
        <vertAlign val="subscript"/>
        <sz val="12"/>
        <rFont val="Arial"/>
        <family val="2"/>
      </rPr>
      <t>Y</t>
    </r>
    <r>
      <rPr>
        <b/>
        <vertAlign val="superscript"/>
        <sz val="14"/>
        <rFont val="Arial"/>
        <family val="2"/>
      </rPr>
      <t>2</t>
    </r>
  </si>
  <si>
    <r>
      <rPr>
        <b/>
        <sz val="12"/>
        <rFont val="Arial"/>
        <family val="2"/>
      </rPr>
      <t>Variance</t>
    </r>
    <r>
      <rPr>
        <sz val="12"/>
        <rFont val="Arial"/>
        <family val="2"/>
      </rPr>
      <t xml:space="preserve"> of the Variable Y</t>
    </r>
  </si>
  <si>
    <r>
      <t>ρ</t>
    </r>
    <r>
      <rPr>
        <b/>
        <vertAlign val="subscript"/>
        <sz val="12"/>
        <rFont val="Arial"/>
        <family val="2"/>
      </rPr>
      <t>XY</t>
    </r>
  </si>
  <si>
    <r>
      <rPr>
        <b/>
        <sz val="16"/>
        <rFont val="Arial"/>
        <family val="2"/>
      </rPr>
      <t>r</t>
    </r>
    <r>
      <rPr>
        <b/>
        <vertAlign val="subscript"/>
        <sz val="12"/>
        <rFont val="Arial"/>
        <family val="2"/>
      </rPr>
      <t>XY</t>
    </r>
  </si>
  <si>
    <r>
      <rPr>
        <b/>
        <sz val="12"/>
        <rFont val="Arial"/>
        <family val="2"/>
      </rPr>
      <t>Correlation</t>
    </r>
    <r>
      <rPr>
        <sz val="12"/>
        <rFont val="Arial"/>
        <family val="2"/>
      </rPr>
      <t xml:space="preserve"> between X &amp; Y (Value between -1 &amp; +1)</t>
    </r>
  </si>
  <si>
    <t>COVARIANCE.P(X,Y)</t>
  </si>
  <si>
    <t>COVARIANCE.s(X,Y)</t>
  </si>
  <si>
    <r>
      <rPr>
        <b/>
        <sz val="12"/>
        <rFont val="Arial"/>
        <family val="2"/>
      </rPr>
      <t>Covariance</t>
    </r>
    <r>
      <rPr>
        <sz val="12"/>
        <rFont val="Arial"/>
        <family val="2"/>
      </rPr>
      <t xml:space="preserve"> between X &amp; Y </t>
    </r>
  </si>
  <si>
    <r>
      <t>β</t>
    </r>
    <r>
      <rPr>
        <b/>
        <vertAlign val="subscript"/>
        <sz val="14"/>
        <rFont val="Arial"/>
        <family val="2"/>
      </rPr>
      <t>0</t>
    </r>
  </si>
  <si>
    <r>
      <t>b</t>
    </r>
    <r>
      <rPr>
        <b/>
        <vertAlign val="subscript"/>
        <sz val="14"/>
        <rFont val="Arial"/>
        <family val="2"/>
      </rPr>
      <t>0</t>
    </r>
  </si>
  <si>
    <r>
      <rPr>
        <b/>
        <sz val="12"/>
        <rFont val="Arial"/>
        <family val="2"/>
      </rPr>
      <t>Intercep</t>
    </r>
    <r>
      <rPr>
        <sz val="12"/>
        <rFont val="Arial"/>
        <family val="2"/>
      </rPr>
      <t>t of the Regression Line</t>
    </r>
  </si>
  <si>
    <r>
      <t>β</t>
    </r>
    <r>
      <rPr>
        <b/>
        <vertAlign val="subscript"/>
        <sz val="14"/>
        <rFont val="Arial"/>
        <family val="2"/>
      </rPr>
      <t>1</t>
    </r>
  </si>
  <si>
    <r>
      <t>b</t>
    </r>
    <r>
      <rPr>
        <b/>
        <vertAlign val="subscript"/>
        <sz val="14"/>
        <rFont val="Arial"/>
        <family val="2"/>
      </rPr>
      <t>1</t>
    </r>
  </si>
  <si>
    <r>
      <rPr>
        <b/>
        <sz val="12"/>
        <rFont val="Arial"/>
        <family val="2"/>
      </rPr>
      <t>Slope</t>
    </r>
    <r>
      <rPr>
        <sz val="12"/>
        <rFont val="Arial"/>
        <family val="2"/>
      </rPr>
      <t xml:space="preserve"> of the Regression Line</t>
    </r>
  </si>
  <si>
    <r>
      <rPr>
        <b/>
        <sz val="14"/>
        <rFont val="Calibri"/>
        <family val="2"/>
      </rPr>
      <t>σ</t>
    </r>
    <r>
      <rPr>
        <b/>
        <vertAlign val="subscript"/>
        <sz val="16"/>
        <rFont val="Calibri"/>
        <family val="2"/>
      </rPr>
      <t>e</t>
    </r>
    <r>
      <rPr>
        <b/>
        <vertAlign val="superscript"/>
        <sz val="14"/>
        <rFont val="Arial"/>
        <family val="2"/>
      </rPr>
      <t>2</t>
    </r>
  </si>
  <si>
    <r>
      <rPr>
        <b/>
        <sz val="16"/>
        <rFont val="Calibri"/>
        <family val="2"/>
      </rPr>
      <t>s</t>
    </r>
    <r>
      <rPr>
        <b/>
        <vertAlign val="subscript"/>
        <sz val="12"/>
        <rFont val="Arial"/>
        <family val="2"/>
      </rPr>
      <t>e</t>
    </r>
    <r>
      <rPr>
        <b/>
        <vertAlign val="superscript"/>
        <sz val="14"/>
        <rFont val="Arial"/>
        <family val="2"/>
      </rPr>
      <t>2</t>
    </r>
  </si>
  <si>
    <r>
      <rPr>
        <b/>
        <sz val="12"/>
        <rFont val="Arial"/>
        <family val="2"/>
      </rPr>
      <t>Variance</t>
    </r>
    <r>
      <rPr>
        <sz val="12"/>
        <rFont val="Arial"/>
        <family val="2"/>
      </rPr>
      <t xml:space="preserve"> of the Y values around the Regression Line</t>
    </r>
  </si>
  <si>
    <t>Calculating Pearson Correlation Coefficient</t>
  </si>
  <si>
    <t>EXCEL 2010 Functions</t>
  </si>
  <si>
    <t>Covariance(X,Y)</t>
  </si>
  <si>
    <t>COVARIANCE.S(X,Y)</t>
  </si>
  <si>
    <t>Correlation =</t>
  </si>
  <si>
    <t>--------------------------------------------------</t>
  </si>
  <si>
    <t>=</t>
  </si>
  <si>
    <t>-------------------------------------------------</t>
  </si>
  <si>
    <r>
      <t xml:space="preserve">Std. Dev.(X) </t>
    </r>
    <r>
      <rPr>
        <b/>
        <sz val="14"/>
        <rFont val="Arial"/>
        <family val="2"/>
      </rPr>
      <t>*</t>
    </r>
    <r>
      <rPr>
        <b/>
        <sz val="12"/>
        <rFont val="Arial"/>
        <family val="2"/>
      </rPr>
      <t xml:space="preserve"> Std. Dev.(Y)</t>
    </r>
  </si>
  <si>
    <t>STDEV.S(X) * STDEV.S(Y)</t>
  </si>
  <si>
    <t>Formula in box to left requires EXCEL 2010</t>
  </si>
  <si>
    <r>
      <rPr>
        <b/>
        <sz val="12"/>
        <color indexed="12"/>
        <rFont val="Calibri"/>
        <family val="2"/>
      </rPr>
      <t>Σ</t>
    </r>
    <r>
      <rPr>
        <b/>
        <sz val="12"/>
        <color indexed="12"/>
        <rFont val="Arial"/>
        <family val="2"/>
      </rPr>
      <t xml:space="preserve"> (x - {x-bar})*(y - {y-bar}) </t>
    </r>
  </si>
  <si>
    <t>r =</t>
  </si>
  <si>
    <r>
      <rPr>
        <b/>
        <sz val="12"/>
        <color indexed="12"/>
        <rFont val="Calibri"/>
        <family val="2"/>
      </rPr>
      <t>[Σ</t>
    </r>
    <r>
      <rPr>
        <b/>
        <sz val="12"/>
        <color indexed="12"/>
        <rFont val="Arial"/>
        <family val="2"/>
      </rPr>
      <t xml:space="preserve"> (x - {x-bar})</t>
    </r>
    <r>
      <rPr>
        <b/>
        <vertAlign val="superscript"/>
        <sz val="12"/>
        <color indexed="12"/>
        <rFont val="Arial"/>
        <family val="2"/>
      </rPr>
      <t>2</t>
    </r>
    <r>
      <rPr>
        <b/>
        <sz val="12"/>
        <color indexed="12"/>
        <rFont val="Arial"/>
        <family val="2"/>
      </rPr>
      <t>*</t>
    </r>
    <r>
      <rPr>
        <b/>
        <sz val="12"/>
        <color indexed="12"/>
        <rFont val="Calibri"/>
        <family val="2"/>
      </rPr>
      <t>Σ</t>
    </r>
    <r>
      <rPr>
        <b/>
        <sz val="12"/>
        <color indexed="12"/>
        <rFont val="Arial"/>
        <family val="2"/>
      </rPr>
      <t>(y - {y-bar})</t>
    </r>
    <r>
      <rPr>
        <b/>
        <vertAlign val="superscript"/>
        <sz val="12"/>
        <color indexed="12"/>
        <rFont val="Arial"/>
        <family val="2"/>
      </rPr>
      <t>2</t>
    </r>
    <r>
      <rPr>
        <b/>
        <sz val="12"/>
        <color indexed="12"/>
        <rFont val="Arial"/>
        <family val="2"/>
      </rPr>
      <t>]</t>
    </r>
    <r>
      <rPr>
        <b/>
        <vertAlign val="superscript"/>
        <sz val="12"/>
        <color indexed="12"/>
        <rFont val="Arial"/>
        <family val="2"/>
      </rPr>
      <t>.5</t>
    </r>
  </si>
  <si>
    <t>Formulas found in Sharpe text (page 143 2nd edition)</t>
  </si>
  <si>
    <t>CORREL(X,Y)</t>
  </si>
  <si>
    <t>Correlation</t>
  </si>
  <si>
    <r>
      <t xml:space="preserve">Canavos &amp; Miller 10.79 </t>
    </r>
    <r>
      <rPr>
        <b/>
        <sz val="10"/>
        <rFont val="Arial"/>
        <family val="2"/>
      </rPr>
      <t>(1990 data on complaints about long-term care for facilities in VA )</t>
    </r>
  </si>
  <si>
    <t>Slope for State &amp; Local not the same</t>
  </si>
  <si>
    <t>Independent variables</t>
  </si>
  <si>
    <t>Area</t>
  </si>
  <si>
    <t># Complaints</t>
  </si>
  <si>
    <t># of Beds</t>
  </si>
  <si>
    <t>Location</t>
  </si>
  <si>
    <t>Program</t>
  </si>
  <si>
    <t>State</t>
  </si>
  <si>
    <t>Rural</t>
  </si>
  <si>
    <t>Urban</t>
  </si>
  <si>
    <t>State*Beds</t>
  </si>
  <si>
    <t>Local</t>
  </si>
  <si>
    <t xml:space="preserve">Rural </t>
  </si>
  <si>
    <t>Mixed</t>
  </si>
  <si>
    <t>Slope</t>
  </si>
  <si>
    <t>x=4000</t>
  </si>
  <si>
    <t>The above model is represented by dashed lines</t>
  </si>
  <si>
    <t>The above model is represented by solid lines</t>
  </si>
  <si>
    <t>p-value</t>
  </si>
  <si>
    <t>Local*Beds</t>
  </si>
  <si>
    <t>Ŷ(Beds only)</t>
  </si>
  <si>
    <t>Lower 95.0%</t>
  </si>
  <si>
    <t>Upper 95.0%</t>
  </si>
  <si>
    <t>Both</t>
  </si>
  <si>
    <t>State Ŷ</t>
  </si>
  <si>
    <t>Local Ŷ</t>
  </si>
  <si>
    <t>Employee Salary Data for Example 9.13 in Evans text</t>
  </si>
  <si>
    <t>Employee</t>
  </si>
  <si>
    <t>Salary</t>
  </si>
  <si>
    <t>Age</t>
  </si>
  <si>
    <t>Has_MBA</t>
  </si>
  <si>
    <t>MBA_x_Age</t>
  </si>
  <si>
    <t>MBA</t>
  </si>
  <si>
    <t xml:space="preserve">MBA </t>
  </si>
  <si>
    <t>No MBA</t>
  </si>
  <si>
    <t>No</t>
  </si>
  <si>
    <t>Yes</t>
  </si>
  <si>
    <t>Median</t>
  </si>
  <si>
    <t>Median Years</t>
  </si>
  <si>
    <t>Median Household</t>
  </si>
  <si>
    <t>Average Bank</t>
  </si>
  <si>
    <t>Education</t>
  </si>
  <si>
    <t>Income</t>
  </si>
  <si>
    <t>Home Value</t>
  </si>
  <si>
    <t>Wealth</t>
  </si>
  <si>
    <t>Balance</t>
  </si>
  <si>
    <t>Banking Data, Evans, page 279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</si>
</sst>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0.0"/>
    <numFmt numFmtId="170" formatCode="&quot;$&quot;#,##0"/>
  </numFmts>
  <fonts count="235">
    <font>
      <sz val="10"/>
      <name val="Arial"/>
      <family val="0"/>
    </font>
    <font>
      <sz val="12"/>
      <name val="Arial"/>
      <family val="2"/>
    </font>
    <font>
      <sz val="14"/>
      <name val="Arial"/>
      <family val="2"/>
    </font>
    <font>
      <b/>
      <sz val="12"/>
      <name val="Arial"/>
      <family val="2"/>
    </font>
    <font>
      <b/>
      <sz val="10"/>
      <name val="Arial"/>
      <family val="2"/>
    </font>
    <font>
      <i/>
      <sz val="10"/>
      <name val="MS Sans Serif"/>
      <family val="2"/>
    </font>
    <font>
      <b/>
      <sz val="10"/>
      <color indexed="12"/>
      <name val="MS Sans Serif"/>
      <family val="2"/>
    </font>
    <font>
      <b/>
      <sz val="10"/>
      <color indexed="12"/>
      <name val="Arial"/>
      <family val="2"/>
    </font>
    <font>
      <b/>
      <i/>
      <sz val="10"/>
      <color indexed="12"/>
      <name val="MS Sans Serif"/>
      <family val="2"/>
    </font>
    <font>
      <b/>
      <i/>
      <sz val="10"/>
      <color indexed="20"/>
      <name val="MS Sans Serif"/>
      <family val="2"/>
    </font>
    <font>
      <b/>
      <i/>
      <sz val="10"/>
      <color indexed="20"/>
      <name val="Arial"/>
      <family val="2"/>
    </font>
    <font>
      <b/>
      <sz val="10"/>
      <color indexed="20"/>
      <name val="Arial"/>
      <family val="2"/>
    </font>
    <font>
      <b/>
      <sz val="10"/>
      <color indexed="21"/>
      <name val="MS Sans Serif"/>
      <family val="2"/>
    </font>
    <font>
      <b/>
      <sz val="10"/>
      <color indexed="21"/>
      <name val="Arial"/>
      <family val="2"/>
    </font>
    <font>
      <b/>
      <i/>
      <sz val="10"/>
      <name val="MS Sans Serif"/>
      <family val="2"/>
    </font>
    <font>
      <b/>
      <sz val="8"/>
      <name val="Arial"/>
      <family val="2"/>
    </font>
    <font>
      <sz val="8"/>
      <name val="Arial"/>
      <family val="2"/>
    </font>
    <font>
      <i/>
      <sz val="8"/>
      <name val="MS Sans Serif"/>
      <family val="2"/>
    </font>
    <font>
      <sz val="8"/>
      <name val="MS Sans Serif"/>
      <family val="2"/>
    </font>
    <font>
      <i/>
      <sz val="10"/>
      <color indexed="12"/>
      <name val="MS Sans Serif"/>
      <family val="2"/>
    </font>
    <font>
      <sz val="10"/>
      <color indexed="12"/>
      <name val="Arial"/>
      <family val="2"/>
    </font>
    <font>
      <vertAlign val="superscript"/>
      <sz val="12"/>
      <name val="Arial"/>
      <family val="2"/>
    </font>
    <font>
      <i/>
      <sz val="10"/>
      <color indexed="16"/>
      <name val="MS Sans Serif"/>
      <family val="2"/>
    </font>
    <font>
      <sz val="10"/>
      <color indexed="16"/>
      <name val="Arial"/>
      <family val="2"/>
    </font>
    <font>
      <b/>
      <vertAlign val="subscript"/>
      <sz val="10"/>
      <color indexed="12"/>
      <name val="Arial"/>
      <family val="2"/>
    </font>
    <font>
      <b/>
      <sz val="10"/>
      <color indexed="17"/>
      <name val="Arial"/>
      <family val="2"/>
    </font>
    <font>
      <b/>
      <vertAlign val="subscript"/>
      <sz val="10"/>
      <color indexed="17"/>
      <name val="Calibri"/>
      <family val="2"/>
    </font>
    <font>
      <b/>
      <sz val="10"/>
      <color indexed="12"/>
      <name val="Times New Roman"/>
      <family val="1"/>
    </font>
    <font>
      <b/>
      <vertAlign val="subscript"/>
      <sz val="10"/>
      <color indexed="12"/>
      <name val="Calibri"/>
      <family val="2"/>
    </font>
    <font>
      <vertAlign val="subscript"/>
      <sz val="10"/>
      <name val="Arial"/>
      <family val="2"/>
    </font>
    <font>
      <sz val="10"/>
      <color indexed="8"/>
      <name val="Calibri"/>
      <family val="2"/>
    </font>
    <font>
      <vertAlign val="superscript"/>
      <sz val="10"/>
      <color indexed="8"/>
      <name val="Calibri"/>
      <family val="2"/>
    </font>
    <font>
      <i/>
      <sz val="10"/>
      <name val="Arial"/>
      <family val="2"/>
    </font>
    <font>
      <sz val="14"/>
      <color indexed="12"/>
      <name val="Arial"/>
      <family val="2"/>
    </font>
    <font>
      <sz val="12"/>
      <color indexed="60"/>
      <name val="Calibri"/>
      <family val="2"/>
    </font>
    <font>
      <b/>
      <sz val="12"/>
      <color indexed="60"/>
      <name val="Calibri"/>
      <family val="2"/>
    </font>
    <font>
      <sz val="10"/>
      <color indexed="60"/>
      <name val="Calibri"/>
      <family val="2"/>
    </font>
    <font>
      <sz val="11"/>
      <color indexed="12"/>
      <name val="Arial"/>
      <family val="2"/>
    </font>
    <font>
      <sz val="10"/>
      <color indexed="12"/>
      <name val="Times New Roman"/>
      <family val="1"/>
    </font>
    <font>
      <sz val="10"/>
      <color indexed="17"/>
      <name val="Times New Roman"/>
      <family val="1"/>
    </font>
    <font>
      <b/>
      <sz val="10"/>
      <color indexed="17"/>
      <name val="Times New Roman"/>
      <family val="1"/>
    </font>
    <font>
      <b/>
      <sz val="12"/>
      <color indexed="12"/>
      <name val="Arial"/>
      <family val="2"/>
    </font>
    <font>
      <sz val="11"/>
      <color indexed="8"/>
      <name val="Arial"/>
      <family val="2"/>
    </font>
    <font>
      <b/>
      <sz val="14"/>
      <color indexed="12"/>
      <name val="Arial"/>
      <family val="2"/>
    </font>
    <font>
      <b/>
      <vertAlign val="superscript"/>
      <sz val="14"/>
      <color indexed="12"/>
      <name val="Arial"/>
      <family val="2"/>
    </font>
    <font>
      <b/>
      <vertAlign val="subscript"/>
      <sz val="14"/>
      <color indexed="12"/>
      <name val="Arial"/>
      <family val="2"/>
    </font>
    <font>
      <b/>
      <vertAlign val="subscript"/>
      <sz val="12"/>
      <name val="Arial"/>
      <family val="2"/>
    </font>
    <font>
      <b/>
      <vertAlign val="superscript"/>
      <sz val="12"/>
      <name val="Arial"/>
      <family val="2"/>
    </font>
    <font>
      <b/>
      <sz val="14"/>
      <name val="Arial"/>
      <family val="2"/>
    </font>
    <font>
      <b/>
      <sz val="16"/>
      <name val="Arial"/>
      <family val="2"/>
    </font>
    <font>
      <sz val="16"/>
      <name val="Arial"/>
      <family val="2"/>
    </font>
    <font>
      <b/>
      <sz val="14"/>
      <color indexed="17"/>
      <name val="Arial"/>
      <family val="2"/>
    </font>
    <font>
      <b/>
      <sz val="10"/>
      <color indexed="61"/>
      <name val="Arial"/>
      <family val="2"/>
    </font>
    <font>
      <sz val="11.25"/>
      <color indexed="8"/>
      <name val="Arial"/>
      <family val="2"/>
    </font>
    <font>
      <sz val="10.25"/>
      <color indexed="8"/>
      <name val="Arial"/>
      <family val="2"/>
    </font>
    <font>
      <sz val="9.2"/>
      <color indexed="8"/>
      <name val="Arial"/>
      <family val="2"/>
    </font>
    <font>
      <b/>
      <sz val="14"/>
      <name val="Calibri"/>
      <family val="2"/>
    </font>
    <font>
      <b/>
      <vertAlign val="superscript"/>
      <sz val="14"/>
      <name val="Arial"/>
      <family val="2"/>
    </font>
    <font>
      <b/>
      <sz val="16"/>
      <name val="Calibri"/>
      <family val="2"/>
    </font>
    <font>
      <b/>
      <vertAlign val="subscript"/>
      <sz val="14"/>
      <name val="Arial"/>
      <family val="2"/>
    </font>
    <font>
      <b/>
      <vertAlign val="subscript"/>
      <sz val="16"/>
      <name val="Calibri"/>
      <family val="2"/>
    </font>
    <font>
      <b/>
      <sz val="9"/>
      <name val="Tahoma"/>
      <family val="2"/>
    </font>
    <font>
      <sz val="9"/>
      <name val="Tahoma"/>
      <family val="2"/>
    </font>
    <font>
      <b/>
      <sz val="12"/>
      <color indexed="12"/>
      <name val="Calibri"/>
      <family val="2"/>
    </font>
    <font>
      <b/>
      <vertAlign val="superscript"/>
      <sz val="12"/>
      <color indexed="12"/>
      <name val="Arial"/>
      <family val="2"/>
    </font>
    <font>
      <b/>
      <sz val="11"/>
      <color indexed="12"/>
      <name val="Calibri"/>
      <family val="2"/>
    </font>
    <font>
      <b/>
      <sz val="11"/>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2"/>
      <name val="Arial"/>
      <family val="2"/>
    </font>
    <font>
      <sz val="11"/>
      <color indexed="53"/>
      <name val="Calibri"/>
      <family val="2"/>
    </font>
    <font>
      <sz val="11"/>
      <color indexed="49"/>
      <name val="Calibri"/>
      <family val="2"/>
    </font>
    <font>
      <i/>
      <sz val="11"/>
      <color indexed="8"/>
      <name val="Calibri"/>
      <family val="2"/>
    </font>
    <font>
      <sz val="11"/>
      <name val="Calibri"/>
      <family val="2"/>
    </font>
    <font>
      <sz val="10"/>
      <color indexed="17"/>
      <name val="Arial"/>
      <family val="2"/>
    </font>
    <font>
      <sz val="10"/>
      <color indexed="60"/>
      <name val="Arial"/>
      <family val="2"/>
    </font>
    <font>
      <b/>
      <sz val="11"/>
      <color indexed="17"/>
      <name val="Calibri"/>
      <family val="2"/>
    </font>
    <font>
      <b/>
      <sz val="10"/>
      <color indexed="53"/>
      <name val="Arial"/>
      <family val="2"/>
    </font>
    <font>
      <sz val="10"/>
      <color indexed="53"/>
      <name val="Arial"/>
      <family val="2"/>
    </font>
    <font>
      <b/>
      <i/>
      <sz val="10"/>
      <color indexed="53"/>
      <name val="Arial"/>
      <family val="2"/>
    </font>
    <font>
      <b/>
      <sz val="11"/>
      <color indexed="53"/>
      <name val="Calibri"/>
      <family val="2"/>
    </font>
    <font>
      <b/>
      <sz val="14"/>
      <color indexed="60"/>
      <name val="Arial"/>
      <family val="2"/>
    </font>
    <font>
      <b/>
      <sz val="18"/>
      <color indexed="60"/>
      <name val="Arial"/>
      <family val="2"/>
    </font>
    <font>
      <b/>
      <sz val="14"/>
      <color indexed="60"/>
      <name val="Calibri"/>
      <family val="2"/>
    </font>
    <font>
      <b/>
      <sz val="12"/>
      <color indexed="17"/>
      <name val="Arial"/>
      <family val="2"/>
    </font>
    <font>
      <sz val="8"/>
      <color indexed="12"/>
      <name val="Times New Roman"/>
      <family val="1"/>
    </font>
    <font>
      <b/>
      <sz val="16"/>
      <color indexed="12"/>
      <name val="Arial"/>
      <family val="2"/>
    </font>
    <font>
      <b/>
      <sz val="10"/>
      <color indexed="60"/>
      <name val="Arial"/>
      <family val="2"/>
    </font>
    <font>
      <sz val="10"/>
      <color indexed="62"/>
      <name val="Arial"/>
      <family val="2"/>
    </font>
    <font>
      <b/>
      <sz val="10"/>
      <color indexed="62"/>
      <name val="Arial"/>
      <family val="2"/>
    </font>
    <font>
      <sz val="10"/>
      <color indexed="57"/>
      <name val="Arial"/>
      <family val="2"/>
    </font>
    <font>
      <i/>
      <sz val="10"/>
      <color indexed="57"/>
      <name val="Arial"/>
      <family val="2"/>
    </font>
    <font>
      <i/>
      <sz val="10"/>
      <color indexed="12"/>
      <name val="Arial"/>
      <family val="2"/>
    </font>
    <font>
      <sz val="10"/>
      <color indexed="10"/>
      <name val="Arial"/>
      <family val="2"/>
    </font>
    <font>
      <b/>
      <sz val="18"/>
      <color indexed="60"/>
      <name val="Calibri"/>
      <family val="2"/>
    </font>
    <font>
      <sz val="12"/>
      <color indexed="8"/>
      <name val="Calibri"/>
      <family val="2"/>
    </font>
    <font>
      <b/>
      <sz val="16"/>
      <color indexed="12"/>
      <name val="Calibri"/>
      <family val="2"/>
    </font>
    <font>
      <b/>
      <sz val="12"/>
      <color indexed="8"/>
      <name val="Calibri"/>
      <family val="2"/>
    </font>
    <font>
      <b/>
      <sz val="14"/>
      <color indexed="8"/>
      <name val="Cambria Math"/>
      <family val="1"/>
    </font>
    <font>
      <sz val="14"/>
      <color indexed="8"/>
      <name val="Cambria Math"/>
      <family val="1"/>
    </font>
    <font>
      <b/>
      <sz val="14"/>
      <color indexed="12"/>
      <name val="Cambria Math"/>
      <family val="1"/>
    </font>
    <font>
      <sz val="14"/>
      <color indexed="12"/>
      <name val="Cambria Math"/>
      <family val="1"/>
    </font>
    <font>
      <b/>
      <sz val="12"/>
      <color indexed="60"/>
      <name val="Arial"/>
      <family val="2"/>
    </font>
    <font>
      <b/>
      <sz val="13"/>
      <color indexed="8"/>
      <name val="Arial"/>
      <family val="2"/>
    </font>
    <font>
      <sz val="14"/>
      <color indexed="8"/>
      <name val="Arial"/>
      <family val="2"/>
    </font>
    <font>
      <sz val="14"/>
      <color indexed="10"/>
      <name val="Arial"/>
      <family val="2"/>
    </font>
    <font>
      <sz val="14"/>
      <color indexed="17"/>
      <name val="Arial"/>
      <family val="2"/>
    </font>
    <font>
      <sz val="10"/>
      <color indexed="8"/>
      <name val="Arial"/>
      <family val="2"/>
    </font>
    <font>
      <sz val="13"/>
      <color indexed="8"/>
      <name val="Arial"/>
      <family val="2"/>
    </font>
    <font>
      <b/>
      <sz val="13"/>
      <color indexed="12"/>
      <name val="Arial"/>
      <family val="2"/>
    </font>
    <font>
      <b/>
      <sz val="13"/>
      <color indexed="60"/>
      <name val="Arial"/>
      <family val="2"/>
    </font>
    <font>
      <b/>
      <sz val="13"/>
      <color indexed="17"/>
      <name val="Arial"/>
      <family val="2"/>
    </font>
    <font>
      <sz val="12"/>
      <color indexed="8"/>
      <name val="Arial"/>
      <family val="2"/>
    </font>
    <font>
      <b/>
      <sz val="16"/>
      <color indexed="8"/>
      <name val="Times New Roman"/>
      <family val="1"/>
    </font>
    <font>
      <sz val="16"/>
      <color indexed="8"/>
      <name val="Times New Roman"/>
      <family val="1"/>
    </font>
    <font>
      <b/>
      <sz val="16"/>
      <color indexed="8"/>
      <name val="Symbol"/>
      <family val="1"/>
    </font>
    <font>
      <b/>
      <vertAlign val="subscript"/>
      <sz val="16"/>
      <color indexed="8"/>
      <name val="Times New Roman"/>
      <family val="1"/>
    </font>
    <font>
      <sz val="11"/>
      <color indexed="8"/>
      <name val="Times New Roman"/>
      <family val="1"/>
    </font>
    <font>
      <sz val="16"/>
      <color indexed="8"/>
      <name val="Symbol"/>
      <family val="1"/>
    </font>
    <font>
      <vertAlign val="subscript"/>
      <sz val="16"/>
      <color indexed="8"/>
      <name val="Times New Roman"/>
      <family val="1"/>
    </font>
    <font>
      <vertAlign val="superscript"/>
      <sz val="16"/>
      <color indexed="8"/>
      <name val="Times New Roman"/>
      <family val="1"/>
    </font>
    <font>
      <vertAlign val="subscript"/>
      <sz val="16"/>
      <color indexed="8"/>
      <name val="Symbol"/>
      <family val="1"/>
    </font>
    <font>
      <b/>
      <sz val="12"/>
      <color indexed="8"/>
      <name val="Arial"/>
      <family val="2"/>
    </font>
    <font>
      <vertAlign val="subscript"/>
      <sz val="14"/>
      <color indexed="12"/>
      <name val="Arial"/>
      <family val="2"/>
    </font>
    <font>
      <b/>
      <sz val="14"/>
      <color indexed="8"/>
      <name val="Arial"/>
      <family val="2"/>
    </font>
    <font>
      <vertAlign val="subscript"/>
      <sz val="12"/>
      <color indexed="8"/>
      <name val="Arial"/>
      <family val="2"/>
    </font>
    <font>
      <sz val="12"/>
      <color indexed="16"/>
      <name val="Arial"/>
      <family val="2"/>
    </font>
    <font>
      <b/>
      <sz val="12"/>
      <color indexed="16"/>
      <name val="Arial"/>
      <family val="2"/>
    </font>
    <font>
      <sz val="12"/>
      <color indexed="21"/>
      <name val="Arial"/>
      <family val="2"/>
    </font>
    <font>
      <b/>
      <sz val="12"/>
      <color indexed="21"/>
      <name val="Arial"/>
      <family val="2"/>
    </font>
    <font>
      <sz val="16"/>
      <color indexed="8"/>
      <name val="Arial"/>
      <family val="2"/>
    </font>
    <font>
      <b/>
      <vertAlign val="superscript"/>
      <sz val="12"/>
      <color indexed="8"/>
      <name val="Arial"/>
      <family val="2"/>
    </font>
    <font>
      <b/>
      <i/>
      <sz val="18"/>
      <color indexed="8"/>
      <name val="Times New Roman"/>
      <family val="1"/>
    </font>
    <font>
      <b/>
      <sz val="12"/>
      <color indexed="57"/>
      <name val="Arial"/>
      <family val="2"/>
    </font>
    <font>
      <b/>
      <sz val="14"/>
      <color indexed="8"/>
      <name val="Symbol"/>
      <family val="1"/>
    </font>
    <font>
      <b/>
      <vertAlign val="superscript"/>
      <sz val="14"/>
      <color indexed="8"/>
      <name val="Times New Roman"/>
      <family val="1"/>
    </font>
    <font>
      <b/>
      <vertAlign val="subscript"/>
      <sz val="14"/>
      <color indexed="8"/>
      <name val="Symbol"/>
      <family val="1"/>
    </font>
    <font>
      <b/>
      <sz val="14"/>
      <color indexed="8"/>
      <name val="Times New Roman"/>
      <family val="1"/>
    </font>
    <font>
      <b/>
      <vertAlign val="subscript"/>
      <sz val="14"/>
      <color indexed="8"/>
      <name val="Times New Roman"/>
      <family val="1"/>
    </font>
    <font>
      <sz val="12"/>
      <color indexed="8"/>
      <name val="Times New Roman"/>
      <family val="1"/>
    </font>
    <font>
      <sz val="14"/>
      <color indexed="8"/>
      <name val="Times New Roman"/>
      <family val="1"/>
    </font>
    <font>
      <sz val="10.5"/>
      <color indexed="8"/>
      <name val="Arial"/>
      <family val="2"/>
    </font>
    <font>
      <vertAlign val="subscript"/>
      <sz val="12"/>
      <color indexed="16"/>
      <name val="Arial"/>
      <family val="2"/>
    </font>
    <font>
      <sz val="12"/>
      <color indexed="10"/>
      <name val="Arial"/>
      <family val="2"/>
    </font>
    <font>
      <vertAlign val="subscript"/>
      <sz val="12"/>
      <color indexed="10"/>
      <name val="Arial"/>
      <family val="2"/>
    </font>
    <font>
      <vertAlign val="subscript"/>
      <sz val="12"/>
      <color indexed="12"/>
      <name val="Arial"/>
      <family val="2"/>
    </font>
    <font>
      <b/>
      <vertAlign val="subscript"/>
      <sz val="12"/>
      <color indexed="8"/>
      <name val="Arial"/>
      <family val="2"/>
    </font>
    <font>
      <sz val="12"/>
      <color indexed="23"/>
      <name val="Arial"/>
      <family val="2"/>
    </font>
    <font>
      <vertAlign val="subscript"/>
      <sz val="14"/>
      <color indexed="8"/>
      <name val="Arial"/>
      <family val="2"/>
    </font>
    <font>
      <sz val="14"/>
      <color indexed="16"/>
      <name val="Arial"/>
      <family val="2"/>
    </font>
    <font>
      <vertAlign val="subscript"/>
      <sz val="14"/>
      <color indexed="16"/>
      <name val="Arial"/>
      <family val="2"/>
    </font>
    <font>
      <u val="single"/>
      <sz val="14"/>
      <color indexed="16"/>
      <name val="Arial"/>
      <family val="2"/>
    </font>
    <font>
      <vertAlign val="subscript"/>
      <sz val="16"/>
      <color indexed="8"/>
      <name val="Arial"/>
      <family val="2"/>
    </font>
    <font>
      <b/>
      <sz val="10"/>
      <color indexed="8"/>
      <name val="Arial"/>
      <family val="2"/>
    </font>
    <font>
      <b/>
      <i/>
      <sz val="11"/>
      <color indexed="8"/>
      <name val="Calibri"/>
      <family val="2"/>
    </font>
    <font>
      <b/>
      <i/>
      <sz val="14"/>
      <color indexed="8"/>
      <name val="Arial"/>
      <family val="2"/>
    </font>
    <font>
      <b/>
      <vertAlign val="subscript"/>
      <sz val="14"/>
      <color indexed="60"/>
      <name val="Arial"/>
      <family val="2"/>
    </font>
    <font>
      <b/>
      <vertAlign val="superscript"/>
      <sz val="14"/>
      <color indexed="60"/>
      <name val="Arial"/>
      <family val="2"/>
    </font>
    <font>
      <b/>
      <sz val="12"/>
      <color indexed="14"/>
      <name val="Arial"/>
      <family val="2"/>
    </font>
    <font>
      <b/>
      <sz val="14"/>
      <color indexed="12"/>
      <name val="Times New Roman"/>
      <family val="1"/>
    </font>
    <font>
      <sz val="14"/>
      <color indexed="12"/>
      <name val="Times New Roman"/>
      <family val="1"/>
    </font>
    <font>
      <sz val="12"/>
      <color indexed="12"/>
      <name val="Times New Roman"/>
      <family val="1"/>
    </font>
    <font>
      <b/>
      <sz val="10"/>
      <color indexed="8"/>
      <name val="Calibri"/>
      <family val="2"/>
    </font>
    <font>
      <vertAlign val="subscript"/>
      <sz val="11"/>
      <color indexed="8"/>
      <name val="Calibri"/>
      <family val="2"/>
    </font>
    <font>
      <b/>
      <sz val="11.25"/>
      <color indexed="8"/>
      <name val="Arial"/>
      <family val="2"/>
    </font>
    <font>
      <sz val="11"/>
      <color indexed="12"/>
      <name val="Calibri"/>
      <family val="2"/>
    </font>
    <font>
      <sz val="9"/>
      <color indexed="63"/>
      <name val="Calibri"/>
      <family val="2"/>
    </font>
    <font>
      <sz val="14"/>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Arial"/>
      <family val="2"/>
    </font>
    <font>
      <sz val="11"/>
      <color theme="9" tint="-0.24997000396251678"/>
      <name val="Calibri"/>
      <family val="2"/>
    </font>
    <font>
      <sz val="11"/>
      <color theme="3" tint="0.39998000860214233"/>
      <name val="Calibri"/>
      <family val="2"/>
    </font>
    <font>
      <i/>
      <sz val="11"/>
      <color theme="1"/>
      <name val="Calibri"/>
      <family val="2"/>
    </font>
    <font>
      <sz val="10"/>
      <color rgb="FF0000FF"/>
      <name val="Arial"/>
      <family val="2"/>
    </font>
    <font>
      <sz val="10"/>
      <color rgb="FF00B050"/>
      <name val="Arial"/>
      <family val="2"/>
    </font>
    <font>
      <sz val="10"/>
      <color theme="9" tint="-0.4999699890613556"/>
      <name val="Arial"/>
      <family val="2"/>
    </font>
    <font>
      <b/>
      <sz val="10"/>
      <color rgb="FF00B050"/>
      <name val="Arial"/>
      <family val="2"/>
    </font>
    <font>
      <b/>
      <sz val="11"/>
      <color rgb="FF00B050"/>
      <name val="Calibri"/>
      <family val="2"/>
    </font>
    <font>
      <b/>
      <sz val="10"/>
      <color theme="9" tint="-0.24997000396251678"/>
      <name val="Arial"/>
      <family val="2"/>
    </font>
    <font>
      <b/>
      <sz val="10"/>
      <color rgb="FF0000FF"/>
      <name val="Arial"/>
      <family val="2"/>
    </font>
    <font>
      <sz val="10"/>
      <color theme="9" tint="-0.24997000396251678"/>
      <name val="Arial"/>
      <family val="2"/>
    </font>
    <font>
      <b/>
      <i/>
      <sz val="10"/>
      <color theme="9" tint="-0.24997000396251678"/>
      <name val="Arial"/>
      <family val="2"/>
    </font>
    <font>
      <b/>
      <sz val="11"/>
      <color theme="9" tint="-0.24997000396251678"/>
      <name val="Calibri"/>
      <family val="2"/>
    </font>
    <font>
      <b/>
      <sz val="11"/>
      <color rgb="FF0000FF"/>
      <name val="Calibri"/>
      <family val="2"/>
    </font>
    <font>
      <sz val="12"/>
      <color rgb="FF984807"/>
      <name val="Calibri"/>
      <family val="2"/>
    </font>
    <font>
      <sz val="14"/>
      <color rgb="FF0000FF"/>
      <name val="Arial"/>
      <family val="2"/>
    </font>
    <font>
      <b/>
      <sz val="10"/>
      <color rgb="FF006600"/>
      <name val="Arial"/>
      <family val="2"/>
    </font>
    <font>
      <b/>
      <sz val="14"/>
      <color rgb="FF0000FF"/>
      <name val="Arial"/>
      <family val="2"/>
    </font>
    <font>
      <b/>
      <sz val="14"/>
      <color theme="9" tint="-0.4999699890613556"/>
      <name val="Arial"/>
      <family val="2"/>
    </font>
    <font>
      <b/>
      <sz val="18"/>
      <color theme="9" tint="-0.4999699890613556"/>
      <name val="Arial"/>
      <family val="2"/>
    </font>
    <font>
      <b/>
      <sz val="14"/>
      <color theme="9" tint="-0.4999699890613556"/>
      <name val="Calibri"/>
      <family val="2"/>
    </font>
    <font>
      <b/>
      <sz val="12"/>
      <color rgb="FF00B050"/>
      <name val="Arial"/>
      <family val="2"/>
    </font>
    <font>
      <sz val="8"/>
      <color rgb="FF0000FF"/>
      <name val="Times New Roman"/>
      <family val="1"/>
    </font>
    <font>
      <b/>
      <sz val="12"/>
      <color rgb="FF0000FF"/>
      <name val="Arial"/>
      <family val="2"/>
    </font>
    <font>
      <b/>
      <sz val="16"/>
      <color rgb="FF0000FF"/>
      <name val="Arial"/>
      <family val="2"/>
    </font>
    <font>
      <b/>
      <sz val="14"/>
      <color rgb="FF00B050"/>
      <name val="Arial"/>
      <family val="2"/>
    </font>
    <font>
      <sz val="10"/>
      <color rgb="FFC00000"/>
      <name val="Arial"/>
      <family val="2"/>
    </font>
    <font>
      <b/>
      <sz val="10"/>
      <color rgb="FFC00000"/>
      <name val="Arial"/>
      <family val="2"/>
    </font>
    <font>
      <sz val="10"/>
      <color theme="4" tint="-0.24997000396251678"/>
      <name val="Arial"/>
      <family val="2"/>
    </font>
    <font>
      <b/>
      <sz val="10"/>
      <color theme="4" tint="-0.24997000396251678"/>
      <name val="Arial"/>
      <family val="2"/>
    </font>
    <font>
      <sz val="10"/>
      <color theme="6" tint="-0.4999699890613556"/>
      <name val="Arial"/>
      <family val="2"/>
    </font>
    <font>
      <i/>
      <sz val="10"/>
      <color theme="6" tint="-0.4999699890613556"/>
      <name val="Arial"/>
      <family val="2"/>
    </font>
    <font>
      <i/>
      <sz val="10"/>
      <color rgb="FF0000FF"/>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3" fillId="2" borderId="0" applyNumberFormat="0" applyBorder="0" applyAlignment="0" applyProtection="0"/>
    <xf numFmtId="0" fontId="183" fillId="3" borderId="0" applyNumberFormat="0" applyBorder="0" applyAlignment="0" applyProtection="0"/>
    <xf numFmtId="0" fontId="183" fillId="4" borderId="0" applyNumberFormat="0" applyBorder="0" applyAlignment="0" applyProtection="0"/>
    <xf numFmtId="0" fontId="183" fillId="5" borderId="0" applyNumberFormat="0" applyBorder="0" applyAlignment="0" applyProtection="0"/>
    <xf numFmtId="0" fontId="183" fillId="6" borderId="0" applyNumberFormat="0" applyBorder="0" applyAlignment="0" applyProtection="0"/>
    <xf numFmtId="0" fontId="183" fillId="7" borderId="0" applyNumberFormat="0" applyBorder="0" applyAlignment="0" applyProtection="0"/>
    <xf numFmtId="0" fontId="183" fillId="8" borderId="0" applyNumberFormat="0" applyBorder="0" applyAlignment="0" applyProtection="0"/>
    <xf numFmtId="0" fontId="183" fillId="9" borderId="0" applyNumberFormat="0" applyBorder="0" applyAlignment="0" applyProtection="0"/>
    <xf numFmtId="0" fontId="183" fillId="10" borderId="0" applyNumberFormat="0" applyBorder="0" applyAlignment="0" applyProtection="0"/>
    <xf numFmtId="0" fontId="183" fillId="11" borderId="0" applyNumberFormat="0" applyBorder="0" applyAlignment="0" applyProtection="0"/>
    <xf numFmtId="0" fontId="183" fillId="12" borderId="0" applyNumberFormat="0" applyBorder="0" applyAlignment="0" applyProtection="0"/>
    <xf numFmtId="0" fontId="183" fillId="13" borderId="0" applyNumberFormat="0" applyBorder="0" applyAlignment="0" applyProtection="0"/>
    <xf numFmtId="0" fontId="184" fillId="14" borderId="0" applyNumberFormat="0" applyBorder="0" applyAlignment="0" applyProtection="0"/>
    <xf numFmtId="0" fontId="184" fillId="15" borderId="0" applyNumberFormat="0" applyBorder="0" applyAlignment="0" applyProtection="0"/>
    <xf numFmtId="0" fontId="184" fillId="16" borderId="0" applyNumberFormat="0" applyBorder="0" applyAlignment="0" applyProtection="0"/>
    <xf numFmtId="0" fontId="184" fillId="17" borderId="0" applyNumberFormat="0" applyBorder="0" applyAlignment="0" applyProtection="0"/>
    <xf numFmtId="0" fontId="184" fillId="18" borderId="0" applyNumberFormat="0" applyBorder="0" applyAlignment="0" applyProtection="0"/>
    <xf numFmtId="0" fontId="184" fillId="19" borderId="0" applyNumberFormat="0" applyBorder="0" applyAlignment="0" applyProtection="0"/>
    <xf numFmtId="0" fontId="184" fillId="20" borderId="0" applyNumberFormat="0" applyBorder="0" applyAlignment="0" applyProtection="0"/>
    <xf numFmtId="0" fontId="184" fillId="21" borderId="0" applyNumberFormat="0" applyBorder="0" applyAlignment="0" applyProtection="0"/>
    <xf numFmtId="0" fontId="184" fillId="22" borderId="0" applyNumberFormat="0" applyBorder="0" applyAlignment="0" applyProtection="0"/>
    <xf numFmtId="0" fontId="184" fillId="23" borderId="0" applyNumberFormat="0" applyBorder="0" applyAlignment="0" applyProtection="0"/>
    <xf numFmtId="0" fontId="184" fillId="24" borderId="0" applyNumberFormat="0" applyBorder="0" applyAlignment="0" applyProtection="0"/>
    <xf numFmtId="0" fontId="184" fillId="25" borderId="0" applyNumberFormat="0" applyBorder="0" applyAlignment="0" applyProtection="0"/>
    <xf numFmtId="0" fontId="185" fillId="26" borderId="0" applyNumberFormat="0" applyBorder="0" applyAlignment="0" applyProtection="0"/>
    <xf numFmtId="0" fontId="186" fillId="27" borderId="1" applyNumberFormat="0" applyAlignment="0" applyProtection="0"/>
    <xf numFmtId="0" fontId="1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8" fillId="0" borderId="0" applyNumberFormat="0" applyFill="0" applyBorder="0" applyAlignment="0" applyProtection="0"/>
    <xf numFmtId="0" fontId="189" fillId="29" borderId="0" applyNumberFormat="0" applyBorder="0" applyAlignment="0" applyProtection="0"/>
    <xf numFmtId="0" fontId="190" fillId="0" borderId="3" applyNumberFormat="0" applyFill="0" applyAlignment="0" applyProtection="0"/>
    <xf numFmtId="0" fontId="191" fillId="0" borderId="4" applyNumberFormat="0" applyFill="0" applyAlignment="0" applyProtection="0"/>
    <xf numFmtId="0" fontId="192" fillId="0" borderId="5" applyNumberFormat="0" applyFill="0" applyAlignment="0" applyProtection="0"/>
    <xf numFmtId="0" fontId="192" fillId="0" borderId="0" applyNumberFormat="0" applyFill="0" applyBorder="0" applyAlignment="0" applyProtection="0"/>
    <xf numFmtId="0" fontId="193" fillId="30" borderId="1" applyNumberFormat="0" applyAlignment="0" applyProtection="0"/>
    <xf numFmtId="0" fontId="194" fillId="0" borderId="6" applyNumberFormat="0" applyFill="0" applyAlignment="0" applyProtection="0"/>
    <xf numFmtId="0" fontId="195" fillId="31" borderId="0" applyNumberFormat="0" applyBorder="0" applyAlignment="0" applyProtection="0"/>
    <xf numFmtId="0" fontId="0" fillId="0" borderId="0">
      <alignment/>
      <protection/>
    </xf>
    <xf numFmtId="0" fontId="0" fillId="32" borderId="7" applyNumberFormat="0" applyFont="0" applyAlignment="0" applyProtection="0"/>
    <xf numFmtId="0" fontId="196" fillId="27" borderId="8" applyNumberFormat="0" applyAlignment="0" applyProtection="0"/>
    <xf numFmtId="9" fontId="0" fillId="0" borderId="0" applyFont="0" applyFill="0" applyBorder="0" applyAlignment="0" applyProtection="0"/>
    <xf numFmtId="0" fontId="197" fillId="0" borderId="0" applyNumberFormat="0" applyFill="0" applyBorder="0" applyAlignment="0" applyProtection="0"/>
    <xf numFmtId="0" fontId="198" fillId="0" borderId="9" applyNumberFormat="0" applyFill="0" applyAlignment="0" applyProtection="0"/>
    <xf numFmtId="0" fontId="199" fillId="0" borderId="0" applyNumberFormat="0" applyFill="0" applyBorder="0" applyAlignment="0" applyProtection="0"/>
  </cellStyleXfs>
  <cellXfs count="191">
    <xf numFmtId="0" fontId="0" fillId="0" borderId="0" xfId="0" applyAlignment="1">
      <alignment/>
    </xf>
    <xf numFmtId="0" fontId="5" fillId="0" borderId="10" xfId="0" applyFont="1" applyFill="1" applyBorder="1" applyAlignment="1">
      <alignment horizontal="centerContinuous"/>
    </xf>
    <xf numFmtId="0" fontId="0" fillId="0" borderId="0" xfId="0" applyFill="1" applyBorder="1" applyAlignment="1">
      <alignment/>
    </xf>
    <xf numFmtId="0" fontId="0" fillId="0" borderId="11" xfId="0" applyFill="1" applyBorder="1" applyAlignment="1">
      <alignment/>
    </xf>
    <xf numFmtId="0" fontId="5" fillId="0" borderId="10" xfId="0" applyFont="1" applyFill="1" applyBorder="1" applyAlignment="1">
      <alignment horizontal="center"/>
    </xf>
    <xf numFmtId="0" fontId="6" fillId="0" borderId="0" xfId="0" applyFont="1" applyFill="1" applyBorder="1" applyAlignment="1">
      <alignment/>
    </xf>
    <xf numFmtId="0" fontId="7" fillId="0" borderId="0" xfId="0" applyFont="1" applyAlignment="1">
      <alignment horizontal="center"/>
    </xf>
    <xf numFmtId="0" fontId="8" fillId="0" borderId="10" xfId="0" applyFont="1" applyFill="1" applyBorder="1" applyAlignment="1">
      <alignment horizontal="left"/>
    </xf>
    <xf numFmtId="0" fontId="9" fillId="0" borderId="10" xfId="0" applyFont="1" applyFill="1" applyBorder="1" applyAlignment="1">
      <alignment horizontal="center"/>
    </xf>
    <xf numFmtId="0" fontId="10" fillId="0" borderId="0" xfId="0" applyFont="1" applyAlignment="1">
      <alignment/>
    </xf>
    <xf numFmtId="0" fontId="0" fillId="0" borderId="0" xfId="0" applyFill="1" applyBorder="1" applyAlignment="1">
      <alignment horizontal="center"/>
    </xf>
    <xf numFmtId="0" fontId="0" fillId="0" borderId="11" xfId="0" applyFill="1" applyBorder="1" applyAlignment="1">
      <alignment horizontal="center"/>
    </xf>
    <xf numFmtId="0" fontId="12" fillId="0" borderId="0" xfId="0" applyFont="1" applyFill="1" applyBorder="1" applyAlignment="1">
      <alignment/>
    </xf>
    <xf numFmtId="0" fontId="13" fillId="0" borderId="0" xfId="0" applyFont="1" applyAlignment="1">
      <alignment/>
    </xf>
    <xf numFmtId="0" fontId="13" fillId="0" borderId="0" xfId="0" applyFont="1" applyFill="1" applyBorder="1" applyAlignment="1">
      <alignment/>
    </xf>
    <xf numFmtId="0" fontId="4" fillId="0" borderId="0" xfId="0" applyFont="1" applyAlignment="1">
      <alignment/>
    </xf>
    <xf numFmtId="0" fontId="5" fillId="0" borderId="10" xfId="0" applyFont="1" applyFill="1" applyBorder="1" applyAlignment="1">
      <alignment horizontal="right"/>
    </xf>
    <xf numFmtId="0" fontId="14" fillId="0" borderId="10" xfId="0" applyFont="1" applyFill="1" applyBorder="1" applyAlignment="1">
      <alignment horizontal="center"/>
    </xf>
    <xf numFmtId="0" fontId="14" fillId="0" borderId="10" xfId="0" applyFont="1" applyFill="1" applyBorder="1" applyAlignment="1">
      <alignment horizontal="right"/>
    </xf>
    <xf numFmtId="0" fontId="4" fillId="0" borderId="0"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horizontal="center"/>
    </xf>
    <xf numFmtId="0" fontId="4" fillId="0" borderId="11" xfId="0" applyFont="1" applyFill="1" applyBorder="1" applyAlignment="1">
      <alignment horizontal="center"/>
    </xf>
    <xf numFmtId="0" fontId="8" fillId="0" borderId="10" xfId="0" applyFont="1" applyFill="1" applyBorder="1" applyAlignment="1">
      <alignment horizontal="center"/>
    </xf>
    <xf numFmtId="0" fontId="7" fillId="0" borderId="0" xfId="0" applyFont="1" applyFill="1" applyBorder="1" applyAlignment="1">
      <alignment/>
    </xf>
    <xf numFmtId="0" fontId="7" fillId="0" borderId="11" xfId="0" applyFont="1" applyFill="1" applyBorder="1" applyAlignment="1">
      <alignment/>
    </xf>
    <xf numFmtId="0" fontId="15" fillId="0" borderId="0" xfId="0" applyFont="1" applyAlignment="1" quotePrefix="1">
      <alignment/>
    </xf>
    <xf numFmtId="0" fontId="16" fillId="0" borderId="0" xfId="0" applyFont="1" applyAlignment="1">
      <alignment/>
    </xf>
    <xf numFmtId="0" fontId="17" fillId="0" borderId="10" xfId="0" applyFont="1" applyFill="1" applyBorder="1" applyAlignment="1">
      <alignment horizontal="center"/>
    </xf>
    <xf numFmtId="0" fontId="16" fillId="0" borderId="0" xfId="0" applyFont="1" applyFill="1" applyBorder="1" applyAlignment="1">
      <alignment/>
    </xf>
    <xf numFmtId="0" fontId="16" fillId="0" borderId="11" xfId="0" applyFont="1" applyFill="1" applyBorder="1" applyAlignment="1">
      <alignment/>
    </xf>
    <xf numFmtId="0" fontId="18"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19" fillId="0" borderId="10" xfId="0" applyFont="1" applyFill="1" applyBorder="1" applyAlignment="1">
      <alignment horizontal="center"/>
    </xf>
    <xf numFmtId="0" fontId="20" fillId="0" borderId="0" xfId="0" applyFont="1" applyFill="1" applyBorder="1" applyAlignment="1">
      <alignment/>
    </xf>
    <xf numFmtId="0" fontId="20" fillId="0" borderId="11" xfId="0" applyFont="1" applyFill="1" applyBorder="1" applyAlignment="1">
      <alignment/>
    </xf>
    <xf numFmtId="0" fontId="4" fillId="33" borderId="0" xfId="0" applyFont="1" applyFill="1" applyAlignment="1">
      <alignment/>
    </xf>
    <xf numFmtId="0" fontId="4" fillId="33"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
    </xf>
    <xf numFmtId="0" fontId="4" fillId="35" borderId="0" xfId="0" applyFont="1" applyFill="1" applyAlignment="1">
      <alignment/>
    </xf>
    <xf numFmtId="0" fontId="4" fillId="35" borderId="0" xfId="0" applyFont="1" applyFill="1" applyAlignment="1">
      <alignment horizontal="center"/>
    </xf>
    <xf numFmtId="0" fontId="0" fillId="0" borderId="12" xfId="0" applyBorder="1" applyAlignment="1">
      <alignment/>
    </xf>
    <xf numFmtId="0" fontId="0" fillId="0" borderId="13" xfId="0" applyBorder="1" applyAlignment="1">
      <alignment/>
    </xf>
    <xf numFmtId="0" fontId="4" fillId="33" borderId="14" xfId="0" applyFont="1" applyFill="1" applyBorder="1" applyAlignment="1">
      <alignment horizontal="center"/>
    </xf>
    <xf numFmtId="0" fontId="0" fillId="0" borderId="14" xfId="0" applyBorder="1" applyAlignment="1">
      <alignment horizontal="center"/>
    </xf>
    <xf numFmtId="0" fontId="4" fillId="34" borderId="14" xfId="0" applyFont="1" applyFill="1" applyBorder="1" applyAlignment="1">
      <alignment horizontal="center"/>
    </xf>
    <xf numFmtId="0" fontId="4" fillId="35" borderId="14" xfId="0" applyFont="1" applyFill="1" applyBorder="1" applyAlignment="1">
      <alignment horizontal="center"/>
    </xf>
    <xf numFmtId="0" fontId="2" fillId="0" borderId="0" xfId="0" applyFont="1"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22" fillId="0" borderId="10" xfId="0" applyFont="1" applyFill="1" applyBorder="1" applyAlignment="1">
      <alignment horizontal="center"/>
    </xf>
    <xf numFmtId="0" fontId="23" fillId="0" borderId="0" xfId="0" applyFont="1" applyFill="1" applyBorder="1" applyAlignment="1">
      <alignment/>
    </xf>
    <xf numFmtId="0" fontId="23" fillId="0" borderId="11" xfId="0" applyFont="1" applyFill="1" applyBorder="1" applyAlignment="1">
      <alignment/>
    </xf>
    <xf numFmtId="0" fontId="0" fillId="0" borderId="0" xfId="0" applyFont="1" applyAlignment="1">
      <alignment/>
    </xf>
    <xf numFmtId="0" fontId="0" fillId="0" borderId="0" xfId="0" applyFont="1" applyAlignment="1">
      <alignment/>
    </xf>
    <xf numFmtId="0" fontId="4" fillId="33" borderId="0" xfId="0" applyFont="1" applyFill="1" applyBorder="1" applyAlignment="1">
      <alignment horizontal="center"/>
    </xf>
    <xf numFmtId="0" fontId="4" fillId="33" borderId="0" xfId="0" applyFont="1" applyFill="1" applyAlignment="1">
      <alignment horizontal="center"/>
    </xf>
    <xf numFmtId="0" fontId="4" fillId="0" borderId="0" xfId="0" applyFont="1" applyFill="1" applyAlignment="1">
      <alignment horizontal="center"/>
    </xf>
    <xf numFmtId="0" fontId="7" fillId="0" borderId="0" xfId="0" applyFont="1" applyFill="1" applyAlignment="1">
      <alignment horizontal="centerContinuous"/>
    </xf>
    <xf numFmtId="0" fontId="20" fillId="0" borderId="0" xfId="0" applyFont="1" applyFill="1" applyAlignment="1">
      <alignment horizontal="centerContinuous"/>
    </xf>
    <xf numFmtId="0" fontId="25" fillId="0" borderId="0" xfId="0" applyFont="1" applyAlignment="1">
      <alignment/>
    </xf>
    <xf numFmtId="0" fontId="7" fillId="0" borderId="0" xfId="0" applyFont="1" applyAlignment="1">
      <alignment/>
    </xf>
    <xf numFmtId="0" fontId="200" fillId="0" borderId="0" xfId="0" applyFont="1" applyAlignment="1">
      <alignment/>
    </xf>
    <xf numFmtId="0" fontId="0" fillId="0" borderId="0" xfId="0" applyAlignment="1">
      <alignment horizontal="center"/>
    </xf>
    <xf numFmtId="0" fontId="201" fillId="0" borderId="0" xfId="0" applyFont="1" applyAlignment="1">
      <alignment/>
    </xf>
    <xf numFmtId="0" fontId="0" fillId="0" borderId="0" xfId="0" applyAlignment="1">
      <alignment horizontal="right"/>
    </xf>
    <xf numFmtId="0" fontId="202" fillId="0" borderId="0" xfId="0" applyFont="1" applyAlignment="1">
      <alignment/>
    </xf>
    <xf numFmtId="0" fontId="203" fillId="0" borderId="10" xfId="0" applyFont="1" applyFill="1" applyBorder="1" applyAlignment="1">
      <alignment horizontal="centerContinuous"/>
    </xf>
    <xf numFmtId="0" fontId="203" fillId="0" borderId="10" xfId="0" applyFont="1" applyFill="1" applyBorder="1" applyAlignment="1">
      <alignment horizontal="center"/>
    </xf>
    <xf numFmtId="0" fontId="203" fillId="0" borderId="10" xfId="0" applyFont="1" applyFill="1" applyBorder="1" applyAlignment="1">
      <alignment horizontal="right"/>
    </xf>
    <xf numFmtId="0" fontId="0" fillId="0" borderId="0" xfId="0" applyFill="1" applyBorder="1" applyAlignment="1">
      <alignment horizontal="right"/>
    </xf>
    <xf numFmtId="0" fontId="0" fillId="0" borderId="11" xfId="0" applyFill="1" applyBorder="1" applyAlignment="1">
      <alignment horizontal="right"/>
    </xf>
    <xf numFmtId="0" fontId="204" fillId="0" borderId="0" xfId="0" applyFont="1" applyAlignment="1">
      <alignment horizontal="center"/>
    </xf>
    <xf numFmtId="0" fontId="88" fillId="0" borderId="11" xfId="0" applyFont="1" applyFill="1" applyBorder="1" applyAlignment="1">
      <alignment/>
    </xf>
    <xf numFmtId="0" fontId="0" fillId="0" borderId="15" xfId="0" applyBorder="1" applyAlignment="1">
      <alignment horizontal="center"/>
    </xf>
    <xf numFmtId="0" fontId="204" fillId="0" borderId="15" xfId="0" applyFont="1" applyBorder="1" applyAlignment="1">
      <alignment horizontal="center"/>
    </xf>
    <xf numFmtId="0" fontId="205" fillId="0" borderId="0" xfId="0" applyFont="1" applyAlignment="1">
      <alignment/>
    </xf>
    <xf numFmtId="0" fontId="206" fillId="0" borderId="0" xfId="0" applyFont="1" applyAlignment="1">
      <alignment/>
    </xf>
    <xf numFmtId="0" fontId="0" fillId="0" borderId="0" xfId="0" applyFont="1" applyAlignment="1" quotePrefix="1">
      <alignment/>
    </xf>
    <xf numFmtId="0" fontId="207" fillId="0" borderId="0" xfId="0" applyFont="1" applyAlignment="1">
      <alignment/>
    </xf>
    <xf numFmtId="0" fontId="208" fillId="0" borderId="0" xfId="0" applyFont="1" applyAlignment="1" quotePrefix="1">
      <alignment horizontal="left"/>
    </xf>
    <xf numFmtId="0" fontId="209" fillId="0" borderId="0" xfId="0" applyFont="1" applyAlignment="1">
      <alignment/>
    </xf>
    <xf numFmtId="0" fontId="209" fillId="0" borderId="0" xfId="0" applyFont="1" applyAlignment="1" quotePrefix="1">
      <alignment/>
    </xf>
    <xf numFmtId="0" fontId="210" fillId="0" borderId="0" xfId="0" applyFont="1" applyAlignment="1">
      <alignment/>
    </xf>
    <xf numFmtId="0" fontId="210" fillId="0" borderId="0" xfId="0" applyFont="1" applyAlignment="1" quotePrefix="1">
      <alignment/>
    </xf>
    <xf numFmtId="0" fontId="0" fillId="0" borderId="0" xfId="0" applyBorder="1" applyAlignment="1">
      <alignment/>
    </xf>
    <xf numFmtId="0" fontId="0" fillId="0" borderId="0" xfId="0" applyBorder="1" applyAlignment="1">
      <alignment horizontal="right"/>
    </xf>
    <xf numFmtId="0" fontId="203" fillId="0" borderId="0" xfId="0" applyFont="1" applyFill="1" applyBorder="1" applyAlignment="1">
      <alignment horizontal="right"/>
    </xf>
    <xf numFmtId="0" fontId="203" fillId="0" borderId="0" xfId="0" applyFont="1" applyFill="1" applyBorder="1" applyAlignment="1">
      <alignment horizontal="centerContinuous"/>
    </xf>
    <xf numFmtId="0" fontId="211" fillId="0" borderId="0" xfId="0" applyFont="1" applyAlignment="1">
      <alignment horizontal="center"/>
    </xf>
    <xf numFmtId="0" fontId="211" fillId="0" borderId="15" xfId="0" applyFont="1" applyBorder="1" applyAlignment="1">
      <alignment horizontal="center"/>
    </xf>
    <xf numFmtId="0" fontId="32" fillId="0" borderId="10" xfId="0" applyFont="1" applyFill="1" applyBorder="1" applyAlignment="1">
      <alignment horizontal="center"/>
    </xf>
    <xf numFmtId="0" fontId="32" fillId="0" borderId="10" xfId="0" applyFont="1" applyFill="1" applyBorder="1" applyAlignment="1">
      <alignment horizontal="centerContinuous"/>
    </xf>
    <xf numFmtId="0" fontId="207" fillId="0" borderId="0" xfId="0" applyFont="1" applyFill="1" applyBorder="1" applyAlignment="1">
      <alignment/>
    </xf>
    <xf numFmtId="0" fontId="208" fillId="0" borderId="0" xfId="0" applyFont="1" applyAlignment="1">
      <alignment horizontal="left"/>
    </xf>
    <xf numFmtId="0" fontId="212" fillId="0" borderId="10" xfId="0" applyFont="1" applyFill="1" applyBorder="1" applyAlignment="1">
      <alignment horizontal="center"/>
    </xf>
    <xf numFmtId="0" fontId="209" fillId="0" borderId="0" xfId="0" applyFont="1" applyFill="1" applyBorder="1" applyAlignment="1">
      <alignment/>
    </xf>
    <xf numFmtId="0" fontId="211" fillId="0" borderId="0" xfId="0" applyFont="1" applyFill="1" applyBorder="1" applyAlignment="1">
      <alignment/>
    </xf>
    <xf numFmtId="0" fontId="213" fillId="0" borderId="0" xfId="0" applyFont="1" applyAlignment="1">
      <alignment/>
    </xf>
    <xf numFmtId="0" fontId="214" fillId="0" borderId="0" xfId="0" applyFont="1" applyAlignment="1">
      <alignment/>
    </xf>
    <xf numFmtId="0" fontId="0" fillId="0" borderId="0" xfId="0" applyFont="1" applyAlignment="1">
      <alignment horizontal="center"/>
    </xf>
    <xf numFmtId="0" fontId="209" fillId="0" borderId="0" xfId="0" applyFont="1" applyAlignment="1">
      <alignment horizontal="center"/>
    </xf>
    <xf numFmtId="0" fontId="209" fillId="0" borderId="15" xfId="0" applyFont="1" applyBorder="1" applyAlignment="1">
      <alignment horizontal="center"/>
    </xf>
    <xf numFmtId="0" fontId="209" fillId="0" borderId="0" xfId="0" applyFont="1" applyAlignment="1">
      <alignment horizontal="right"/>
    </xf>
    <xf numFmtId="0" fontId="215" fillId="0" borderId="0" xfId="0" applyFont="1" applyAlignment="1">
      <alignment horizontal="left" vertical="center" readingOrder="1"/>
    </xf>
    <xf numFmtId="0" fontId="216" fillId="0" borderId="0" xfId="0" applyFont="1" applyAlignment="1">
      <alignment/>
    </xf>
    <xf numFmtId="0" fontId="217" fillId="0" borderId="0" xfId="0" applyFont="1" applyAlignment="1">
      <alignment/>
    </xf>
    <xf numFmtId="0" fontId="218" fillId="0" borderId="0" xfId="0" applyFont="1" applyAlignment="1">
      <alignment/>
    </xf>
    <xf numFmtId="0" fontId="219" fillId="0" borderId="0" xfId="0" applyFont="1" applyAlignment="1">
      <alignment/>
    </xf>
    <xf numFmtId="0" fontId="49" fillId="0" borderId="0" xfId="0" applyFont="1" applyAlignment="1">
      <alignment/>
    </xf>
    <xf numFmtId="0" fontId="50" fillId="0" borderId="0" xfId="0" applyFont="1" applyAlignment="1">
      <alignment/>
    </xf>
    <xf numFmtId="0" fontId="52" fillId="0" borderId="0" xfId="55" applyFont="1" applyAlignment="1">
      <alignment horizontal="left"/>
      <protection/>
    </xf>
    <xf numFmtId="0" fontId="0" fillId="0" borderId="0" xfId="55">
      <alignment/>
      <protection/>
    </xf>
    <xf numFmtId="0" fontId="0" fillId="36" borderId="0" xfId="55" applyFill="1">
      <alignment/>
      <protection/>
    </xf>
    <xf numFmtId="0" fontId="7" fillId="36" borderId="0" xfId="55" applyFont="1" applyFill="1" applyAlignment="1">
      <alignment horizontal="center"/>
      <protection/>
    </xf>
    <xf numFmtId="0" fontId="25" fillId="0" borderId="0" xfId="55" applyFont="1" applyAlignment="1">
      <alignment horizontal="right"/>
      <protection/>
    </xf>
    <xf numFmtId="0" fontId="4" fillId="0" borderId="0" xfId="55" applyFont="1" applyAlignment="1">
      <alignment horizontal="right"/>
      <protection/>
    </xf>
    <xf numFmtId="0" fontId="41" fillId="36" borderId="0" xfId="55" applyFont="1" applyFill="1" applyAlignment="1">
      <alignment horizontal="left"/>
      <protection/>
    </xf>
    <xf numFmtId="0" fontId="0" fillId="0" borderId="0" xfId="55" applyFill="1">
      <alignment/>
      <protection/>
    </xf>
    <xf numFmtId="0" fontId="25" fillId="0" borderId="0" xfId="55" applyFont="1">
      <alignment/>
      <protection/>
    </xf>
    <xf numFmtId="0" fontId="0" fillId="0" borderId="0" xfId="55" applyAlignment="1">
      <alignment horizontal="right"/>
      <protection/>
    </xf>
    <xf numFmtId="0" fontId="0" fillId="0" borderId="0" xfId="55" applyAlignment="1">
      <alignment horizontal="left"/>
      <protection/>
    </xf>
    <xf numFmtId="0" fontId="41" fillId="0" borderId="0" xfId="55" applyFont="1" applyAlignment="1">
      <alignment horizontal="center"/>
      <protection/>
    </xf>
    <xf numFmtId="0" fontId="0" fillId="0" borderId="0" xfId="55" applyAlignment="1">
      <alignment horizontal="center"/>
      <protection/>
    </xf>
    <xf numFmtId="0" fontId="0" fillId="0" borderId="11" xfId="55" applyBorder="1">
      <alignment/>
      <protection/>
    </xf>
    <xf numFmtId="0" fontId="0" fillId="0" borderId="0" xfId="55" quotePrefix="1">
      <alignment/>
      <protection/>
    </xf>
    <xf numFmtId="0" fontId="220" fillId="0" borderId="0" xfId="55" applyFont="1">
      <alignment/>
      <protection/>
    </xf>
    <xf numFmtId="0" fontId="0" fillId="0" borderId="0" xfId="55" applyFont="1">
      <alignment/>
      <protection/>
    </xf>
    <xf numFmtId="0" fontId="1" fillId="0" borderId="0" xfId="55" applyFont="1">
      <alignment/>
      <protection/>
    </xf>
    <xf numFmtId="0" fontId="1" fillId="0" borderId="0" xfId="55" applyFont="1" applyAlignment="1">
      <alignment horizontal="center"/>
      <protection/>
    </xf>
    <xf numFmtId="0" fontId="48" fillId="0" borderId="0" xfId="55" applyFont="1" applyAlignment="1">
      <alignment horizontal="center"/>
      <protection/>
    </xf>
    <xf numFmtId="0" fontId="4" fillId="0" borderId="0" xfId="55" applyFont="1" applyAlignment="1">
      <alignment horizontal="center"/>
      <protection/>
    </xf>
    <xf numFmtId="0" fontId="15" fillId="0" borderId="0" xfId="55" applyFont="1" applyAlignment="1">
      <alignment horizontal="center"/>
      <protection/>
    </xf>
    <xf numFmtId="0" fontId="221" fillId="0" borderId="0" xfId="55" applyFont="1">
      <alignment/>
      <protection/>
    </xf>
    <xf numFmtId="0" fontId="207" fillId="0" borderId="0" xfId="55" applyFont="1" applyAlignment="1">
      <alignment horizontal="center"/>
      <protection/>
    </xf>
    <xf numFmtId="0" fontId="3" fillId="0" borderId="0" xfId="55" applyFont="1" applyAlignment="1">
      <alignment horizontal="center"/>
      <protection/>
    </xf>
    <xf numFmtId="0" fontId="222" fillId="0" borderId="0" xfId="55" applyFont="1" applyAlignment="1">
      <alignment horizontal="center"/>
      <protection/>
    </xf>
    <xf numFmtId="0" fontId="3" fillId="0" borderId="0" xfId="55" applyFont="1">
      <alignment/>
      <protection/>
    </xf>
    <xf numFmtId="0" fontId="0" fillId="0" borderId="0" xfId="55" applyFont="1" applyAlignment="1" quotePrefix="1">
      <alignment horizontal="center"/>
      <protection/>
    </xf>
    <xf numFmtId="0" fontId="1" fillId="0" borderId="0" xfId="55" applyFont="1" applyAlignment="1" quotePrefix="1">
      <alignment horizontal="center" vertical="center"/>
      <protection/>
    </xf>
    <xf numFmtId="0" fontId="205" fillId="0" borderId="0" xfId="55" applyFont="1" quotePrefix="1">
      <alignment/>
      <protection/>
    </xf>
    <xf numFmtId="0" fontId="222" fillId="0" borderId="0" xfId="55" applyFont="1">
      <alignment/>
      <protection/>
    </xf>
    <xf numFmtId="0" fontId="223" fillId="0" borderId="0" xfId="55" applyFont="1">
      <alignment/>
      <protection/>
    </xf>
    <xf numFmtId="0" fontId="200" fillId="0" borderId="0" xfId="55" applyFont="1">
      <alignment/>
      <protection/>
    </xf>
    <xf numFmtId="0" fontId="224" fillId="0" borderId="0" xfId="55" applyFont="1" applyAlignment="1">
      <alignment horizontal="center"/>
      <protection/>
    </xf>
    <xf numFmtId="0" fontId="224" fillId="0" borderId="0" xfId="55" applyFont="1" applyAlignment="1">
      <alignment horizontal="right"/>
      <protection/>
    </xf>
    <xf numFmtId="0" fontId="200" fillId="0" borderId="0" xfId="55" applyFont="1" quotePrefix="1">
      <alignment/>
      <protection/>
    </xf>
    <xf numFmtId="0" fontId="210" fillId="0" borderId="0" xfId="55" applyFont="1">
      <alignment/>
      <protection/>
    </xf>
    <xf numFmtId="0" fontId="204" fillId="0" borderId="0" xfId="55" applyFont="1">
      <alignment/>
      <protection/>
    </xf>
    <xf numFmtId="0" fontId="225" fillId="0" borderId="0" xfId="55" applyFont="1" applyAlignment="1">
      <alignment horizontal="center"/>
      <protection/>
    </xf>
    <xf numFmtId="0" fontId="226" fillId="0" borderId="0" xfId="55" applyFont="1" quotePrefix="1">
      <alignment/>
      <protection/>
    </xf>
    <xf numFmtId="0" fontId="204" fillId="0" borderId="0" xfId="0" applyFont="1" applyAlignment="1">
      <alignment horizontal="left"/>
    </xf>
    <xf numFmtId="0" fontId="0" fillId="0" borderId="0" xfId="0" applyFont="1" applyFill="1" applyBorder="1" applyAlignment="1">
      <alignment horizontal="center"/>
    </xf>
    <xf numFmtId="0" fontId="227" fillId="0" borderId="0" xfId="0" applyFont="1" applyAlignment="1">
      <alignment/>
    </xf>
    <xf numFmtId="0" fontId="228" fillId="0" borderId="0" xfId="0" applyFont="1" applyAlignment="1">
      <alignment horizontal="center"/>
    </xf>
    <xf numFmtId="0" fontId="228" fillId="0" borderId="0" xfId="0" applyFont="1" applyAlignment="1">
      <alignment/>
    </xf>
    <xf numFmtId="0" fontId="229" fillId="0" borderId="0" xfId="0" applyFont="1" applyAlignment="1">
      <alignment/>
    </xf>
    <xf numFmtId="0" fontId="230" fillId="0" borderId="0" xfId="0" applyFont="1" applyAlignment="1">
      <alignment horizontal="center"/>
    </xf>
    <xf numFmtId="0" fontId="230" fillId="0" borderId="0" xfId="0" applyFont="1" applyAlignment="1">
      <alignment/>
    </xf>
    <xf numFmtId="0" fontId="231" fillId="0" borderId="0" xfId="0" applyFont="1" applyAlignment="1">
      <alignment/>
    </xf>
    <xf numFmtId="0" fontId="232" fillId="0" borderId="10" xfId="0" applyFont="1" applyFill="1" applyBorder="1" applyAlignment="1">
      <alignment horizontal="centerContinuous"/>
    </xf>
    <xf numFmtId="0" fontId="231" fillId="0" borderId="0" xfId="0" applyFont="1" applyFill="1" applyBorder="1" applyAlignment="1">
      <alignment/>
    </xf>
    <xf numFmtId="0" fontId="231" fillId="0" borderId="11" xfId="0" applyFont="1" applyFill="1" applyBorder="1" applyAlignment="1">
      <alignment/>
    </xf>
    <xf numFmtId="0" fontId="232" fillId="0" borderId="10" xfId="0" applyFont="1" applyFill="1" applyBorder="1" applyAlignment="1">
      <alignment horizontal="center"/>
    </xf>
    <xf numFmtId="0" fontId="204" fillId="0" borderId="0" xfId="0" applyFont="1" applyAlignment="1">
      <alignment/>
    </xf>
    <xf numFmtId="0" fontId="233" fillId="0" borderId="10" xfId="0" applyFont="1" applyFill="1" applyBorder="1" applyAlignment="1">
      <alignment horizontal="centerContinuous"/>
    </xf>
    <xf numFmtId="0" fontId="204" fillId="0" borderId="0" xfId="0" applyFont="1" applyFill="1" applyBorder="1" applyAlignment="1">
      <alignment/>
    </xf>
    <xf numFmtId="0" fontId="204" fillId="0" borderId="11" xfId="0" applyFont="1" applyFill="1" applyBorder="1" applyAlignment="1">
      <alignment/>
    </xf>
    <xf numFmtId="0" fontId="233" fillId="0" borderId="10" xfId="0" applyFont="1" applyFill="1" applyBorder="1" applyAlignment="1">
      <alignment horizontal="center"/>
    </xf>
    <xf numFmtId="0" fontId="4" fillId="0" borderId="0" xfId="0" applyFont="1" applyAlignment="1">
      <alignment horizontal="center"/>
    </xf>
    <xf numFmtId="0" fontId="0" fillId="0" borderId="0" xfId="0" applyFont="1" applyAlignment="1">
      <alignment horizontal="left"/>
    </xf>
    <xf numFmtId="0" fontId="234" fillId="0" borderId="0" xfId="0" applyFont="1" applyAlignment="1">
      <alignment horizontal="center"/>
    </xf>
    <xf numFmtId="0" fontId="4" fillId="0" borderId="15" xfId="0" applyFont="1" applyBorder="1" applyAlignment="1">
      <alignment horizontal="center"/>
    </xf>
    <xf numFmtId="168" fontId="0" fillId="0" borderId="0" xfId="44" applyNumberFormat="1" applyFont="1" applyAlignment="1">
      <alignment horizontal="center"/>
    </xf>
    <xf numFmtId="0" fontId="4" fillId="0" borderId="0" xfId="0" applyFont="1" applyAlignment="1">
      <alignment horizontal="left" vertical="center"/>
    </xf>
    <xf numFmtId="0" fontId="0" fillId="0" borderId="0" xfId="0" applyFont="1" applyAlignment="1">
      <alignment horizontal="center" vertical="center"/>
    </xf>
    <xf numFmtId="44" fontId="0" fillId="0" borderId="0" xfId="44" applyFont="1" applyAlignment="1">
      <alignment horizontal="center" vertical="center"/>
    </xf>
    <xf numFmtId="0" fontId="4" fillId="0" borderId="0" xfId="0" applyFont="1" applyBorder="1" applyAlignment="1">
      <alignment horizontal="center" vertical="center"/>
    </xf>
    <xf numFmtId="44" fontId="4" fillId="0" borderId="0" xfId="44" applyFont="1" applyBorder="1" applyAlignment="1">
      <alignment horizontal="center" vertical="center"/>
    </xf>
    <xf numFmtId="0" fontId="4" fillId="0" borderId="15" xfId="0" applyFont="1" applyBorder="1" applyAlignment="1">
      <alignment horizontal="center" vertical="center"/>
    </xf>
    <xf numFmtId="44" fontId="4" fillId="0" borderId="15" xfId="44" applyFont="1" applyBorder="1" applyAlignment="1">
      <alignment horizontal="center" vertical="center"/>
    </xf>
    <xf numFmtId="169" fontId="0" fillId="0" borderId="0" xfId="0" applyNumberFormat="1" applyFont="1" applyAlignment="1">
      <alignment horizontal="center" vertical="center"/>
    </xf>
    <xf numFmtId="169" fontId="0" fillId="0" borderId="0" xfId="0" applyNumberFormat="1" applyFont="1" applyFill="1" applyAlignment="1">
      <alignment horizontal="center"/>
    </xf>
    <xf numFmtId="170" fontId="0" fillId="0" borderId="0" xfId="44" applyNumberFormat="1" applyFont="1" applyFill="1" applyAlignment="1">
      <alignment horizontal="center"/>
    </xf>
    <xf numFmtId="170" fontId="0" fillId="0" borderId="0" xfId="0" applyNumberFormat="1" applyFont="1" applyFill="1" applyAlignment="1">
      <alignment horizontal="center"/>
    </xf>
    <xf numFmtId="169" fontId="0" fillId="0" borderId="0" xfId="0" applyNumberFormat="1" applyFont="1" applyFill="1" applyAlignment="1">
      <alignment horizontal="center" vertical="center"/>
    </xf>
    <xf numFmtId="169" fontId="0" fillId="0" borderId="0" xfId="0" applyNumberFormat="1" applyFont="1" applyFill="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4"/>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135"/>
          <c:y val="0.0785"/>
          <c:w val="0.96975"/>
          <c:h val="0.84725"/>
        </c:manualLayout>
      </c:layout>
      <c:scatterChart>
        <c:scatterStyle val="lineMarker"/>
        <c:varyColors val="0"/>
        <c:ser>
          <c:idx val="0"/>
          <c:order val="0"/>
          <c:tx>
            <c:strRef>
              <c:f>Salaries!$I$3</c:f>
              <c:strCache>
                <c:ptCount val="1"/>
                <c:pt idx="0">
                  <c:v>MBA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trendline>
            <c:spPr>
              <a:ln w="12700">
                <a:solidFill>
                  <a:srgbClr val="666699"/>
                </a:solidFill>
                <a:prstDash val="sysDot"/>
              </a:ln>
            </c:spPr>
            <c:trendlineType val="linear"/>
            <c:backward val="24"/>
            <c:dispEq val="1"/>
            <c:dispRSqr val="0"/>
            <c:trendlineLbl>
              <c:layout>
                <c:manualLayout>
                  <c:x val="0"/>
                  <c:y val="0"/>
                </c:manualLayout>
              </c:layout>
              <c:txPr>
                <a:bodyPr vert="horz" rot="0" anchor="ctr"/>
                <a:lstStyle/>
                <a:p>
                  <a:pPr algn="ctr">
                    <a:defRPr lang="en-US" cap="none" sz="1100" b="1" i="0" u="none" baseline="0">
                      <a:solidFill>
                        <a:srgbClr val="0000FF"/>
                      </a:solidFill>
                    </a:defRPr>
                  </a:pPr>
                </a:p>
              </c:txPr>
              <c:numFmt formatCode="General"/>
              <c:spPr>
                <a:noFill/>
                <a:ln w="3175">
                  <a:noFill/>
                </a:ln>
              </c:spPr>
            </c:trendlineLbl>
          </c:trendline>
          <c:xVal>
            <c:numRef>
              <c:f>Salaries!$H$4:$H$38</c:f>
              <c:numCache/>
            </c:numRef>
          </c:xVal>
          <c:yVal>
            <c:numRef>
              <c:f>Salaries!$I$4:$I$38</c:f>
              <c:numCache/>
            </c:numRef>
          </c:yVal>
          <c:smooth val="0"/>
        </c:ser>
        <c:ser>
          <c:idx val="1"/>
          <c:order val="1"/>
          <c:tx>
            <c:strRef>
              <c:f>Salaries!$J$3</c:f>
              <c:strCache>
                <c:ptCount val="1"/>
                <c:pt idx="0">
                  <c:v>No MBA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trendline>
            <c:spPr>
              <a:ln w="12700">
                <a:solidFill>
                  <a:srgbClr val="993366"/>
                </a:solidFill>
                <a:prstDash val="sysDot"/>
              </a:ln>
            </c:spPr>
            <c:trendlineType val="linear"/>
            <c:backward val="24"/>
            <c:dispEq val="1"/>
            <c:dispRSqr val="0"/>
            <c:trendlineLbl>
              <c:layout>
                <c:manualLayout>
                  <c:x val="0"/>
                  <c:y val="0"/>
                </c:manualLayout>
              </c:layout>
              <c:txPr>
                <a:bodyPr vert="horz" rot="0" anchor="ctr"/>
                <a:lstStyle/>
                <a:p>
                  <a:pPr algn="ctr">
                    <a:defRPr lang="en-US" cap="none" sz="1100" b="1" i="0" u="none" baseline="0">
                      <a:solidFill>
                        <a:srgbClr val="FF0000"/>
                      </a:solidFill>
                    </a:defRPr>
                  </a:pPr>
                </a:p>
              </c:txPr>
              <c:numFmt formatCode="General"/>
              <c:spPr>
                <a:noFill/>
                <a:ln w="3175">
                  <a:noFill/>
                </a:ln>
              </c:spPr>
            </c:trendlineLbl>
          </c:trendline>
          <c:xVal>
            <c:numRef>
              <c:f>Salaries!$H$4:$H$38</c:f>
              <c:numCache/>
            </c:numRef>
          </c:xVal>
          <c:yVal>
            <c:numRef>
              <c:f>Salaries!$J$4:$J$38</c:f>
              <c:numCache/>
            </c:numRef>
          </c:yVal>
          <c:smooth val="0"/>
        </c:ser>
        <c:axId val="1261103"/>
        <c:axId val="11349928"/>
      </c:scatterChart>
      <c:valAx>
        <c:axId val="1261103"/>
        <c:scaling>
          <c:orientation val="minMax"/>
        </c:scaling>
        <c:axPos val="b"/>
        <c:majorGridlines>
          <c:spPr>
            <a:ln w="3175">
              <a:solidFill>
                <a:srgbClr val="E3E3E3"/>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1349928"/>
        <c:crosses val="autoZero"/>
        <c:crossBetween val="midCat"/>
        <c:dispUnits/>
      </c:valAx>
      <c:valAx>
        <c:axId val="11349928"/>
        <c:scaling>
          <c:orientation val="minMax"/>
        </c:scaling>
        <c:axPos val="l"/>
        <c:majorGridlines>
          <c:spPr>
            <a:ln w="3175">
              <a:solidFill>
                <a:srgbClr val="E3E3E3"/>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261103"/>
        <c:crosses val="autoZero"/>
        <c:crossBetween val="midCat"/>
        <c:dispUnits/>
      </c:valAx>
      <c:spPr>
        <a:noFill/>
        <a:ln>
          <a:noFill/>
        </a:ln>
      </c:spPr>
    </c:plotArea>
    <c:legend>
      <c:legendPos val="b"/>
      <c:layout>
        <c:manualLayout>
          <c:xMode val="edge"/>
          <c:yMode val="edge"/>
          <c:x val="0.03925"/>
          <c:y val="0.9365"/>
          <c:w val="0.9155"/>
          <c:h val="0.049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065"/>
          <c:w val="0.6675"/>
          <c:h val="0.9485"/>
        </c:manualLayout>
      </c:layout>
      <c:scatterChart>
        <c:scatterStyle val="lineMarker"/>
        <c:varyColors val="0"/>
        <c:ser>
          <c:idx val="0"/>
          <c:order val="0"/>
          <c:tx>
            <c:strRef>
              <c:f>'Dummy example'!$G$3</c:f>
              <c:strCache>
                <c:ptCount val="1"/>
                <c:pt idx="0">
                  <c:v>State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12700">
                <a:solidFill>
                  <a:srgbClr val="333399"/>
                </a:solidFill>
              </a:ln>
            </c:spPr>
            <c:trendlineType val="linear"/>
            <c:forward val="312"/>
            <c:backward val="280"/>
            <c:dispEq val="0"/>
            <c:dispRSqr val="0"/>
          </c:trendline>
          <c:xVal>
            <c:numRef>
              <c:f>'Dummy example'!$F$4:$F$23</c:f>
              <c:numCache/>
            </c:numRef>
          </c:xVal>
          <c:yVal>
            <c:numRef>
              <c:f>'Dummy example'!$G$4:$G$23</c:f>
              <c:numCache/>
            </c:numRef>
          </c:yVal>
          <c:smooth val="0"/>
        </c:ser>
        <c:ser>
          <c:idx val="1"/>
          <c:order val="1"/>
          <c:tx>
            <c:strRef>
              <c:f>'Dummy example'!$H$3</c:f>
              <c:strCache>
                <c:ptCount val="1"/>
                <c:pt idx="0">
                  <c:v>Local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trendline>
            <c:spPr>
              <a:ln w="12700">
                <a:solidFill>
                  <a:srgbClr val="FF0000"/>
                </a:solidFill>
              </a:ln>
            </c:spPr>
            <c:trendlineType val="linear"/>
            <c:forward val="312"/>
            <c:backward val="280"/>
            <c:dispEq val="0"/>
            <c:dispRSqr val="0"/>
          </c:trendline>
          <c:xVal>
            <c:numRef>
              <c:f>'Dummy example'!$F$4:$F$23</c:f>
              <c:numCache/>
            </c:numRef>
          </c:xVal>
          <c:yVal>
            <c:numRef>
              <c:f>'Dummy example'!$H$4:$H$23</c:f>
              <c:numCache/>
            </c:numRef>
          </c:yVal>
          <c:smooth val="0"/>
        </c:ser>
        <c:ser>
          <c:idx val="2"/>
          <c:order val="2"/>
          <c:tx>
            <c:strRef>
              <c:f>'Dummy example'!$I$3</c:f>
              <c:strCache>
                <c:ptCount val="1"/>
                <c:pt idx="0">
                  <c:v>Ŷ(Beds only)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00"/>
              </a:solidFill>
              <a:ln>
                <a:solidFill>
                  <a:srgbClr val="99CC00"/>
                </a:solidFill>
              </a:ln>
            </c:spPr>
          </c:marker>
          <c:trendline>
            <c:spPr>
              <a:ln w="3175">
                <a:solidFill>
                  <a:srgbClr val="000000"/>
                </a:solidFill>
              </a:ln>
            </c:spPr>
            <c:trendlineType val="linear"/>
            <c:forward val="500"/>
            <c:backward val="280"/>
            <c:dispEq val="0"/>
            <c:dispRSqr val="0"/>
          </c:trendline>
          <c:xVal>
            <c:numRef>
              <c:f>'Dummy example'!$F$4:$F$23</c:f>
              <c:numCache/>
            </c:numRef>
          </c:xVal>
          <c:yVal>
            <c:numRef>
              <c:f>'Dummy example'!$I$4:$I$23</c:f>
              <c:numCache/>
            </c:numRef>
          </c:yVal>
          <c:smooth val="0"/>
        </c:ser>
        <c:ser>
          <c:idx val="3"/>
          <c:order val="3"/>
          <c:tx>
            <c:strRef>
              <c:f>'Dummy example'!$J$3</c:f>
              <c:strCache>
                <c:ptCount val="1"/>
                <c:pt idx="0">
                  <c:v>State Ŷ</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3366FF"/>
                </a:solidFill>
                <a:prstDash val="dash"/>
              </a:ln>
            </c:spPr>
            <c:trendlineType val="linear"/>
            <c:forward val="700"/>
            <c:backward val="280"/>
            <c:dispEq val="0"/>
            <c:dispRSqr val="0"/>
          </c:trendline>
          <c:xVal>
            <c:numRef>
              <c:f>'Dummy example'!$F$4:$F$23</c:f>
              <c:numCache/>
            </c:numRef>
          </c:xVal>
          <c:yVal>
            <c:numRef>
              <c:f>'Dummy example'!$J$4:$J$23</c:f>
              <c:numCache/>
            </c:numRef>
          </c:yVal>
          <c:smooth val="0"/>
        </c:ser>
        <c:ser>
          <c:idx val="4"/>
          <c:order val="4"/>
          <c:tx>
            <c:strRef>
              <c:f>'Dummy example'!$K$3</c:f>
              <c:strCache>
                <c:ptCount val="1"/>
                <c:pt idx="0">
                  <c:v>Local Ŷ</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prstDash val="dash"/>
              </a:ln>
            </c:spPr>
            <c:trendlineType val="linear"/>
            <c:forward val="700"/>
            <c:backward val="280"/>
            <c:dispEq val="0"/>
            <c:dispRSqr val="0"/>
          </c:trendline>
          <c:xVal>
            <c:numRef>
              <c:f>'Dummy example'!$F$4:$F$23</c:f>
              <c:numCache/>
            </c:numRef>
          </c:xVal>
          <c:yVal>
            <c:numRef>
              <c:f>'Dummy example'!$K$4:$K$23</c:f>
              <c:numCache/>
            </c:numRef>
          </c:yVal>
          <c:smooth val="0"/>
        </c:ser>
        <c:axId val="35040489"/>
        <c:axId val="46928946"/>
      </c:scatterChart>
      <c:valAx>
        <c:axId val="35040489"/>
        <c:scaling>
          <c:orientation val="minMax"/>
          <c:max val="4000"/>
        </c:scaling>
        <c:axPos val="b"/>
        <c:title>
          <c:tx>
            <c:rich>
              <a:bodyPr vert="horz" rot="0" anchor="ctr"/>
              <a:lstStyle/>
              <a:p>
                <a:pPr algn="ctr">
                  <a:defRPr/>
                </a:pPr>
                <a:r>
                  <a:rPr lang="en-US" cap="none" sz="1000" b="1" i="0" u="none" baseline="0">
                    <a:solidFill>
                      <a:srgbClr val="000000"/>
                    </a:solidFill>
                  </a:rPr>
                  <a:t>Number of Beds</a:t>
                </a:r>
              </a:p>
            </c:rich>
          </c:tx>
          <c:layout>
            <c:manualLayout>
              <c:xMode val="factor"/>
              <c:yMode val="factor"/>
              <c:x val="0.01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928946"/>
        <c:crosses val="autoZero"/>
        <c:crossBetween val="midCat"/>
        <c:dispUnits/>
      </c:valAx>
      <c:valAx>
        <c:axId val="46928946"/>
        <c:scaling>
          <c:orientation val="minMax"/>
          <c:max val="300"/>
          <c:min val="-50"/>
        </c:scaling>
        <c:axPos val="l"/>
        <c:title>
          <c:tx>
            <c:rich>
              <a:bodyPr vert="horz" rot="-5400000" anchor="ctr"/>
              <a:lstStyle/>
              <a:p>
                <a:pPr algn="ctr">
                  <a:defRPr/>
                </a:pPr>
                <a:r>
                  <a:rPr lang="en-US" cap="none" sz="1000" b="1" i="0" u="none" baseline="0">
                    <a:solidFill>
                      <a:srgbClr val="000000"/>
                    </a:solidFill>
                  </a:rPr>
                  <a:t>Number of Complaints</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040489"/>
        <c:crosses val="autoZero"/>
        <c:crossBetween val="midCat"/>
        <c:dispUnits/>
        <c:minorUnit val="10"/>
      </c:valAx>
      <c:spPr>
        <a:solidFill>
          <a:srgbClr val="FFFFFF"/>
        </a:solidFill>
        <a:ln w="3175">
          <a:noFill/>
        </a:ln>
      </c:spPr>
    </c:plotArea>
    <c:legend>
      <c:legendPos val="r"/>
      <c:layout>
        <c:manualLayout>
          <c:xMode val="edge"/>
          <c:yMode val="edge"/>
          <c:x val="0.737"/>
          <c:y val="0.16525"/>
          <c:w val="0.25525"/>
          <c:h val="0.66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41"/>
          <c:w val="0.71275"/>
          <c:h val="0.8675"/>
        </c:manualLayout>
      </c:layout>
      <c:scatterChart>
        <c:scatterStyle val="lineMarker"/>
        <c:varyColors val="0"/>
        <c:ser>
          <c:idx val="0"/>
          <c:order val="0"/>
          <c:tx>
            <c:strRef>
              <c:f>'Confidence Intervals (2)'!$B$7</c:f>
              <c:strCache>
                <c:ptCount val="1"/>
                <c:pt idx="0">
                  <c:v>Data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33"/>
              </a:solidFill>
              <a:ln>
                <a:solidFill>
                  <a:srgbClr val="333333"/>
                </a:solidFill>
              </a:ln>
            </c:spPr>
          </c:marker>
          <c:xVal>
            <c:numRef>
              <c:f>'Confidence Intervals (2)'!$A$8:$A$18</c:f>
              <c:numCache/>
            </c:numRef>
          </c:xVal>
          <c:yVal>
            <c:numRef>
              <c:f>'Confidence Intervals (2)'!$B$8:$B$18</c:f>
              <c:numCache/>
            </c:numRef>
          </c:yVal>
          <c:smooth val="0"/>
        </c:ser>
        <c:ser>
          <c:idx val="1"/>
          <c:order val="1"/>
          <c:tx>
            <c:strRef>
              <c:f>'Confidence Intervals (2)'!$C$7</c:f>
              <c:strCache>
                <c:ptCount val="1"/>
                <c:pt idx="0">
                  <c:v>y-hat</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Intervals (2)'!$A$8:$A$18</c:f>
              <c:numCache/>
            </c:numRef>
          </c:xVal>
          <c:yVal>
            <c:numRef>
              <c:f>'Confidence Intervals (2)'!$C$8:$C$18</c:f>
              <c:numCache/>
            </c:numRef>
          </c:yVal>
          <c:smooth val="0"/>
        </c:ser>
        <c:ser>
          <c:idx val="2"/>
          <c:order val="2"/>
          <c:tx>
            <c:strRef>
              <c:f>'Confidence Intervals (2)'!$D$7</c:f>
              <c:strCache>
                <c:ptCount val="1"/>
                <c:pt idx="0">
                  <c:v>L.L. Mean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'Confidence Intervals (2)'!$A$8:$A$18</c:f>
              <c:numCache/>
            </c:numRef>
          </c:xVal>
          <c:yVal>
            <c:numRef>
              <c:f>'Confidence Intervals (2)'!$D$8:$D$18</c:f>
              <c:numCache/>
            </c:numRef>
          </c:yVal>
          <c:smooth val="0"/>
        </c:ser>
        <c:ser>
          <c:idx val="3"/>
          <c:order val="3"/>
          <c:tx>
            <c:strRef>
              <c:f>'Confidence Intervals (2)'!$E$7</c:f>
              <c:strCache>
                <c:ptCount val="1"/>
                <c:pt idx="0">
                  <c:v>U.L. Mean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'Confidence Intervals (2)'!$A$8:$A$18</c:f>
              <c:numCache/>
            </c:numRef>
          </c:xVal>
          <c:yVal>
            <c:numRef>
              <c:f>'Confidence Intervals (2)'!$E$8:$E$18</c:f>
              <c:numCache/>
            </c:numRef>
          </c:yVal>
          <c:smooth val="0"/>
        </c:ser>
        <c:ser>
          <c:idx val="4"/>
          <c:order val="4"/>
          <c:tx>
            <c:strRef>
              <c:f>'Confidence Intervals (2)'!$F$7</c:f>
              <c:strCache>
                <c:ptCount val="1"/>
                <c:pt idx="0">
                  <c:v>L.L.Predict</c:v>
                </c:pt>
              </c:strCache>
            </c:strRef>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333300"/>
                </a:solidFill>
              </a:ln>
            </c:spPr>
          </c:marker>
          <c:xVal>
            <c:numRef>
              <c:f>'Confidence Intervals (2)'!$A$8:$A$18</c:f>
              <c:numCache/>
            </c:numRef>
          </c:xVal>
          <c:yVal>
            <c:numRef>
              <c:f>'Confidence Intervals (2)'!$F$8:$F$18</c:f>
              <c:numCache/>
            </c:numRef>
          </c:yVal>
          <c:smooth val="0"/>
        </c:ser>
        <c:ser>
          <c:idx val="5"/>
          <c:order val="5"/>
          <c:tx>
            <c:strRef>
              <c:f>'Confidence Intervals (2)'!$G$7</c:f>
              <c:strCache>
                <c:ptCount val="1"/>
                <c:pt idx="0">
                  <c:v>U.L.Predict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333300"/>
                </a:solidFill>
              </a:ln>
            </c:spPr>
          </c:marker>
          <c:xVal>
            <c:numRef>
              <c:f>'Confidence Intervals (2)'!$A$8:$A$18</c:f>
              <c:numCache/>
            </c:numRef>
          </c:xVal>
          <c:yVal>
            <c:numRef>
              <c:f>'Confidence Intervals (2)'!$G$8:$G$18</c:f>
              <c:numCache/>
            </c:numRef>
          </c:yVal>
          <c:smooth val="0"/>
        </c:ser>
        <c:ser>
          <c:idx val="6"/>
          <c:order val="6"/>
          <c:tx>
            <c:strRef>
              <c:f>'Confidence Intervals (2)'!$H$7</c:f>
              <c:strCache>
                <c:ptCount val="1"/>
                <c:pt idx="0">
                  <c:v>Phenomenon</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Intervals (2)'!$A$8:$A$18</c:f>
              <c:numCache/>
            </c:numRef>
          </c:xVal>
          <c:yVal>
            <c:numRef>
              <c:f>'Confidence Intervals (2)'!$H$8:$H$18</c:f>
              <c:numCache/>
            </c:numRef>
          </c:yVal>
          <c:smooth val="0"/>
        </c:ser>
        <c:axId val="19707331"/>
        <c:axId val="43148252"/>
      </c:scatterChart>
      <c:valAx>
        <c:axId val="19707331"/>
        <c:scaling>
          <c:orientation val="minMax"/>
          <c:max val="1"/>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3148252"/>
        <c:crosses val="autoZero"/>
        <c:crossBetween val="midCat"/>
        <c:dispUnits/>
        <c:majorUnit val="0.2"/>
      </c:valAx>
      <c:valAx>
        <c:axId val="43148252"/>
        <c:scaling>
          <c:orientation val="minMax"/>
          <c:max val="10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9707331"/>
        <c:crosses val="autoZero"/>
        <c:crossBetween val="midCat"/>
        <c:dispUnits/>
      </c:valAx>
      <c:spPr>
        <a:noFill/>
        <a:ln>
          <a:noFill/>
        </a:ln>
      </c:spPr>
    </c:plotArea>
    <c:legend>
      <c:legendPos val="r"/>
      <c:legendEntry>
        <c:idx val="6"/>
        <c:txPr>
          <a:bodyPr vert="horz" rot="0"/>
          <a:lstStyle/>
          <a:p>
            <a:pPr>
              <a:defRPr lang="en-US" cap="none" sz="920" b="0" i="0" u="none" baseline="0">
                <a:solidFill>
                  <a:srgbClr val="000000"/>
                </a:solidFill>
                <a:latin typeface="Arial"/>
                <a:ea typeface="Arial"/>
                <a:cs typeface="Arial"/>
              </a:defRPr>
            </a:pPr>
          </a:p>
        </c:txPr>
      </c:legendEntry>
      <c:layout>
        <c:manualLayout>
          <c:xMode val="edge"/>
          <c:yMode val="edge"/>
          <c:x val="0.756"/>
          <c:y val="0.14975"/>
          <c:w val="0.227"/>
          <c:h val="0.781"/>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675"/>
          <c:w val="0.9575"/>
          <c:h val="0.87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Lit>
              <c:ptCount val="8"/>
              <c:pt idx="0">
                <c:v>0</c:v>
              </c:pt>
              <c:pt idx="1">
                <c:v>1</c:v>
              </c:pt>
              <c:pt idx="2">
                <c:v>2</c:v>
              </c:pt>
              <c:pt idx="3">
                <c:v>3</c:v>
              </c:pt>
              <c:pt idx="4">
                <c:v>4</c:v>
              </c:pt>
              <c:pt idx="5">
                <c:v>5</c:v>
              </c:pt>
              <c:pt idx="6">
                <c:v>6</c:v>
              </c:pt>
              <c:pt idx="7">
                <c:v>7</c:v>
              </c:pt>
            </c:numLit>
          </c:xVal>
          <c:yVal>
            <c:numLit>
              <c:ptCount val="8"/>
              <c:pt idx="0">
                <c:v>15</c:v>
              </c:pt>
              <c:pt idx="1">
                <c:v>19</c:v>
              </c:pt>
              <c:pt idx="2">
                <c:v>20</c:v>
              </c:pt>
              <c:pt idx="3">
                <c:v>21</c:v>
              </c:pt>
              <c:pt idx="4">
                <c:v>25</c:v>
              </c:pt>
              <c:pt idx="5">
                <c:v>26</c:v>
              </c:pt>
              <c:pt idx="6">
                <c:v>30</c:v>
              </c:pt>
              <c:pt idx="7">
                <c:v>32</c:v>
              </c:pt>
            </c:numLit>
          </c:yVal>
          <c:smooth val="0"/>
        </c:ser>
        <c:axId val="52789949"/>
        <c:axId val="5347494"/>
      </c:scatterChart>
      <c:valAx>
        <c:axId val="52789949"/>
        <c:scaling>
          <c:orientation val="minMax"/>
        </c:scaling>
        <c:axPos val="b"/>
        <c:delete val="0"/>
        <c:numFmt formatCode="General" sourceLinked="1"/>
        <c:majorTickMark val="out"/>
        <c:minorTickMark val="none"/>
        <c:tickLblPos val="nextTo"/>
        <c:spPr>
          <a:ln w="3175">
            <a:solidFill>
              <a:srgbClr val="808080"/>
            </a:solidFill>
          </a:ln>
        </c:spPr>
        <c:crossAx val="5347494"/>
        <c:crosses val="autoZero"/>
        <c:crossBetween val="midCat"/>
        <c:dispUnits/>
      </c:valAx>
      <c:valAx>
        <c:axId val="5347494"/>
        <c:scaling>
          <c:orientation val="minMax"/>
          <c:min val="1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78994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1675"/>
          <c:w val="0.95975"/>
          <c:h val="0.87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'CI transform ex'!$A$2:$A$9</c:f>
              <c:numCache/>
            </c:numRef>
          </c:xVal>
          <c:yVal>
            <c:numRef>
              <c:f>'CI transform ex'!$B$2:$B$9</c:f>
              <c:numCache/>
            </c:numRef>
          </c:yVal>
          <c:smooth val="0"/>
        </c:ser>
        <c:axId val="48127447"/>
        <c:axId val="30493840"/>
      </c:scatterChart>
      <c:valAx>
        <c:axId val="48127447"/>
        <c:scaling>
          <c:orientation val="minMax"/>
        </c:scaling>
        <c:axPos val="b"/>
        <c:delete val="0"/>
        <c:numFmt formatCode="General" sourceLinked="1"/>
        <c:majorTickMark val="out"/>
        <c:minorTickMark val="none"/>
        <c:tickLblPos val="nextTo"/>
        <c:spPr>
          <a:ln w="3175">
            <a:solidFill>
              <a:srgbClr val="808080"/>
            </a:solidFill>
          </a:ln>
        </c:spPr>
        <c:crossAx val="30493840"/>
        <c:crosses val="autoZero"/>
        <c:crossBetween val="midCat"/>
        <c:dispUnits/>
      </c:valAx>
      <c:valAx>
        <c:axId val="30493840"/>
        <c:scaling>
          <c:orientation val="minMax"/>
          <c:min val="1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2744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6.pn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7.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9.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4.emf" /><Relationship Id="rId3" Type="http://schemas.openxmlformats.org/officeDocument/2006/relationships/image" Target="../media/image10.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66675</xdr:rowOff>
    </xdr:from>
    <xdr:to>
      <xdr:col>12</xdr:col>
      <xdr:colOff>247650</xdr:colOff>
      <xdr:row>31</xdr:row>
      <xdr:rowOff>47625</xdr:rowOff>
    </xdr:to>
    <xdr:sp>
      <xdr:nvSpPr>
        <xdr:cNvPr id="1" name="TextBox 1"/>
        <xdr:cNvSpPr txBox="1">
          <a:spLocks noChangeArrowheads="1"/>
        </xdr:cNvSpPr>
      </xdr:nvSpPr>
      <xdr:spPr>
        <a:xfrm>
          <a:off x="9525" y="66675"/>
          <a:ext cx="7553325" cy="500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993300"/>
              </a:solidFill>
              <a:latin typeface="Calibri"/>
              <a:ea typeface="Calibri"/>
              <a:cs typeface="Calibri"/>
            </a:rPr>
            <a:t>Linear Association between</a:t>
          </a:r>
          <a:r>
            <a:rPr lang="en-US" cap="none" sz="1800" b="1" i="0" u="none" baseline="0">
              <a:solidFill>
                <a:srgbClr val="993300"/>
              </a:solidFill>
              <a:latin typeface="Calibri"/>
              <a:ea typeface="Calibri"/>
              <a:cs typeface="Calibri"/>
            </a:rPr>
            <a:t> Quantitative Variables observed for each case.
</a:t>
          </a:r>
          <a:r>
            <a:rPr lang="en-US" cap="none" sz="1800" b="1" i="0" u="none" baseline="0">
              <a:solidFill>
                <a:srgbClr val="993300"/>
              </a:solidFill>
              <a:latin typeface="Calibri"/>
              <a:ea typeface="Calibri"/>
              <a:cs typeface="Calibri"/>
            </a:rPr>
            <a:t>(There are blocks or pairs of data values)
</a:t>
          </a:r>
          <a:r>
            <a:rPr lang="en-US" cap="none" sz="1200" b="0" i="0" u="none" baseline="0">
              <a:solidFill>
                <a:srgbClr val="000000"/>
              </a:solidFill>
              <a:latin typeface="Calibri"/>
              <a:ea typeface="Calibri"/>
              <a:cs typeface="Calibri"/>
            </a:rPr>
            <a:t>Three methods can be used to assess linear association between quantitative variables.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a:t>
          </a:r>
          <a:r>
            <a:rPr lang="en-US" cap="none" sz="1600" b="1" i="0" u="none" baseline="0">
              <a:solidFill>
                <a:srgbClr val="0000FF"/>
              </a:solidFill>
              <a:latin typeface="Calibri"/>
              <a:ea typeface="Calibri"/>
              <a:cs typeface="Calibri"/>
            </a:rPr>
            <a:t>X-Y Scatterplot (2 quantitative variables) </a:t>
          </a:r>
          <a:r>
            <a:rPr lang="en-US" cap="none" sz="1200" b="0" i="0" u="none" baseline="0">
              <a:solidFill>
                <a:srgbClr val="000000"/>
              </a:solidFill>
              <a:latin typeface="Calibri"/>
              <a:ea typeface="Calibri"/>
              <a:cs typeface="Calibri"/>
            </a:rPr>
            <a:t>If one variable is clearly a variable who's value is a response to the value of another variable then the </a:t>
          </a:r>
          <a:r>
            <a:rPr lang="en-US" cap="none" sz="1200" b="1" i="0" u="none" baseline="0">
              <a:solidFill>
                <a:srgbClr val="000000"/>
              </a:solidFill>
              <a:latin typeface="Calibri"/>
              <a:ea typeface="Calibri"/>
              <a:cs typeface="Calibri"/>
            </a:rPr>
            <a:t>response variable </a:t>
          </a:r>
          <a:r>
            <a:rPr lang="en-US" cap="none" sz="1200" b="0" i="0" u="none" baseline="0">
              <a:solidFill>
                <a:srgbClr val="000000"/>
              </a:solidFill>
              <a:latin typeface="Calibri"/>
              <a:ea typeface="Calibri"/>
              <a:cs typeface="Calibri"/>
            </a:rPr>
            <a:t>(dependent variable) is plotted on the </a:t>
          </a:r>
          <a:r>
            <a:rPr lang="en-US" cap="none" sz="1200" b="1" i="0" u="none" baseline="0">
              <a:solidFill>
                <a:srgbClr val="000000"/>
              </a:solidFill>
              <a:latin typeface="Calibri"/>
              <a:ea typeface="Calibri"/>
              <a:cs typeface="Calibri"/>
            </a:rPr>
            <a:t>Y or vertical axis </a:t>
          </a:r>
          <a:r>
            <a:rPr lang="en-US" cap="none" sz="1200" b="0" i="0" u="none" baseline="0">
              <a:solidFill>
                <a:srgbClr val="000000"/>
              </a:solidFill>
              <a:latin typeface="Calibri"/>
              <a:ea typeface="Calibri"/>
              <a:cs typeface="Calibri"/>
            </a:rPr>
            <a:t>and the </a:t>
          </a:r>
          <a:r>
            <a:rPr lang="en-US" cap="none" sz="1200" b="1" i="0" u="none" baseline="0">
              <a:solidFill>
                <a:srgbClr val="000000"/>
              </a:solidFill>
              <a:latin typeface="Calibri"/>
              <a:ea typeface="Calibri"/>
              <a:cs typeface="Calibri"/>
            </a:rPr>
            <a:t>explanatory variable </a:t>
          </a:r>
          <a:r>
            <a:rPr lang="en-US" cap="none" sz="1200" b="0" i="0" u="none" baseline="0">
              <a:solidFill>
                <a:srgbClr val="000000"/>
              </a:solidFill>
              <a:latin typeface="Calibri"/>
              <a:ea typeface="Calibri"/>
              <a:cs typeface="Calibri"/>
            </a:rPr>
            <a:t>(independent variable or predictor variable) is plotted on the </a:t>
          </a:r>
          <a:r>
            <a:rPr lang="en-US" cap="none" sz="1200" b="1" i="0" u="none" baseline="0">
              <a:solidFill>
                <a:srgbClr val="000000"/>
              </a:solidFill>
              <a:latin typeface="Calibri"/>
              <a:ea typeface="Calibri"/>
              <a:cs typeface="Calibri"/>
            </a:rPr>
            <a:t>X or horizontal axis</a:t>
          </a:r>
          <a:r>
            <a:rPr lang="en-US" cap="none" sz="1200" b="0" i="0" u="none" baseline="0">
              <a:solidFill>
                <a:srgbClr val="000000"/>
              </a:solidFill>
              <a:latin typeface="Calibri"/>
              <a:ea typeface="Calibri"/>
              <a:cs typeface="Calibri"/>
            </a:rPr>
            <a:t>.  Examine the scatterplot to visually determine if there appears to be an association between the two variables.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The </a:t>
          </a:r>
          <a:r>
            <a:rPr lang="en-US" cap="none" sz="1600" b="1" i="0" u="none" baseline="0">
              <a:solidFill>
                <a:srgbClr val="0000FF"/>
              </a:solidFill>
              <a:latin typeface="Calibri"/>
              <a:ea typeface="Calibri"/>
              <a:cs typeface="Calibri"/>
            </a:rPr>
            <a:t>Correlation Coefficient (r) </a:t>
          </a:r>
          <a:r>
            <a:rPr lang="en-US" cap="none" sz="1200" b="0" i="0" u="none" baseline="0">
              <a:solidFill>
                <a:srgbClr val="000000"/>
              </a:solidFill>
              <a:latin typeface="Calibri"/>
              <a:ea typeface="Calibri"/>
              <a:cs typeface="Calibri"/>
            </a:rPr>
            <a:t>is a unit-free measure of the amount of linear association (relationship) between </a:t>
          </a:r>
          <a:r>
            <a:rPr lang="en-US" cap="none" sz="1600" b="1" i="0" u="none" baseline="0">
              <a:solidFill>
                <a:srgbClr val="0000FF"/>
              </a:solidFill>
              <a:latin typeface="Calibri"/>
              <a:ea typeface="Calibri"/>
              <a:cs typeface="Calibri"/>
            </a:rPr>
            <a:t>two quantitative variables</a:t>
          </a:r>
          <a:r>
            <a:rPr lang="en-US" cap="none" sz="1200" b="0" i="0" u="none" baseline="0">
              <a:solidFill>
                <a:srgbClr val="000000"/>
              </a:solidFill>
              <a:latin typeface="Calibri"/>
              <a:ea typeface="Calibri"/>
              <a:cs typeface="Calibri"/>
            </a:rPr>
            <a:t>.   Measurement values range from -1 to +1.   r=0 implies no linear association.  The amount or strength of linear association increases as r departs from 0 moving toward either -1 or +1.  r&gt;0 implies a positive association where one expects the value of one variable to increase if the value of the other increases.   </a:t>
          </a:r>
          <a:r>
            <a:rPr lang="en-US" cap="none" sz="1100" b="0" i="0" u="none" baseline="0">
              <a:solidFill>
                <a:srgbClr val="000000"/>
              </a:solidFill>
              <a:latin typeface="Calibri"/>
              <a:ea typeface="Calibri"/>
              <a:cs typeface="Calibri"/>
            </a:rPr>
            <a:t>r&lt;0 implies a negative association where one expects the value of one variable to decrease if the value of the other increases.    If r=-1 or if r=1, the data are all exactly on a straight line having negative slope for r=-1 and a positive slope for r=1.   Since other measures of correlation exist , the coefficient used in this class and by the text is often called the Pearson Correlation Coefficient.  </a:t>
          </a:r>
          <a:r>
            <a:rPr lang="en-US" cap="none" sz="1100" b="1" i="0" u="none" baseline="0">
              <a:solidFill>
                <a:srgbClr val="000000"/>
              </a:solidFill>
              <a:latin typeface="Calibri"/>
              <a:ea typeface="Calibri"/>
              <a:cs typeface="Calibri"/>
            </a:rPr>
            <a:t>Correlation </a:t>
          </a:r>
          <a:r>
            <a:rPr lang="en-US" cap="none" sz="1200" b="1" i="0" u="none" baseline="0">
              <a:solidFill>
                <a:srgbClr val="000000"/>
              </a:solidFill>
              <a:latin typeface="Calibri"/>
              <a:ea typeface="Calibri"/>
              <a:cs typeface="Calibri"/>
            </a:rPr>
            <a:t>does not </a:t>
          </a:r>
          <a:r>
            <a:rPr lang="en-US" cap="none" sz="1100" b="1" i="0" u="none" baseline="0">
              <a:solidFill>
                <a:srgbClr val="000000"/>
              </a:solidFill>
              <a:latin typeface="Calibri"/>
              <a:ea typeface="Calibri"/>
              <a:cs typeface="Calibri"/>
            </a:rPr>
            <a:t>require designating one variable as the dependent  or response variable, Y, and the other as the independent or explanatory or predictor variable, 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t>
          </a:r>
          <a:r>
            <a:rPr lang="en-US" cap="none" sz="1600" b="1" i="0" u="none" baseline="0">
              <a:solidFill>
                <a:srgbClr val="0000FF"/>
              </a:solidFill>
              <a:latin typeface="Calibri"/>
              <a:ea typeface="Calibri"/>
              <a:cs typeface="Calibri"/>
            </a:rPr>
            <a:t>Linear Regression </a:t>
          </a:r>
          <a:r>
            <a:rPr lang="en-US" cap="none" sz="1100" b="0" i="0" u="none" baseline="0">
              <a:solidFill>
                <a:srgbClr val="000000"/>
              </a:solidFill>
              <a:latin typeface="Calibri"/>
              <a:ea typeface="Calibri"/>
              <a:cs typeface="Calibri"/>
            </a:rPr>
            <a:t>uses the data to estimate the values to define a linear equation to describe the relationship between </a:t>
          </a:r>
          <a:r>
            <a:rPr lang="en-US" cap="none" sz="1600" b="1" i="0" u="none" baseline="0">
              <a:solidFill>
                <a:srgbClr val="0000FF"/>
              </a:solidFill>
              <a:latin typeface="Calibri"/>
              <a:ea typeface="Calibri"/>
              <a:cs typeface="Calibri"/>
            </a:rPr>
            <a:t>a quantitative variable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response variable  or dependent variable or Y variable] </a:t>
          </a:r>
          <a:r>
            <a:rPr lang="en-US" cap="none" sz="1600" b="1" i="0" u="none" baseline="0">
              <a:solidFill>
                <a:srgbClr val="0000FF"/>
              </a:solidFill>
              <a:latin typeface="Calibri"/>
              <a:ea typeface="Calibri"/>
              <a:cs typeface="Calibri"/>
            </a:rPr>
            <a:t>and one or more quantitative variables</a:t>
          </a:r>
          <a:r>
            <a:rPr lang="en-US" cap="none" sz="1100" b="0" i="0" u="none" baseline="0">
              <a:solidFill>
                <a:srgbClr val="000000"/>
              </a:solidFill>
              <a:latin typeface="Calibri"/>
              <a:ea typeface="Calibri"/>
              <a:cs typeface="Calibri"/>
            </a:rPr>
            <a:t>  that are referred to as [predictor, ex</a:t>
          </a:r>
          <a:r>
            <a:rPr lang="en-US" cap="none" sz="1100" b="0" i="0" u="none" baseline="0">
              <a:solidFill>
                <a:srgbClr val="000000"/>
              </a:solidFill>
              <a:latin typeface="Calibri"/>
              <a:ea typeface="Calibri"/>
              <a:cs typeface="Calibri"/>
            </a:rPr>
            <a:t>planatory, independent or X variable(s)].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9</xdr:col>
      <xdr:colOff>419100</xdr:colOff>
      <xdr:row>18</xdr:row>
      <xdr:rowOff>133350</xdr:rowOff>
    </xdr:to>
    <xdr:sp>
      <xdr:nvSpPr>
        <xdr:cNvPr id="1" name="Text 1"/>
        <xdr:cNvSpPr txBox="1">
          <a:spLocks noChangeArrowheads="1"/>
        </xdr:cNvSpPr>
      </xdr:nvSpPr>
      <xdr:spPr>
        <a:xfrm>
          <a:off x="57150" y="47625"/>
          <a:ext cx="5848350" cy="30003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total variability in the dependent or response variable can be partioned into 
</a:t>
          </a:r>
          <a:r>
            <a:rPr lang="en-US" cap="none" sz="1200" b="0" i="0" u="none" baseline="0">
              <a:solidFill>
                <a:srgbClr val="000000"/>
              </a:solidFill>
              <a:latin typeface="Arial"/>
              <a:ea typeface="Arial"/>
              <a:cs typeface="Arial"/>
            </a:rPr>
            <a:t>1. the variability attributable to the regression model (SSR) and
</a:t>
          </a:r>
          <a:r>
            <a:rPr lang="en-US" cap="none" sz="1200" b="0" i="0" u="none" baseline="0">
              <a:solidFill>
                <a:srgbClr val="000000"/>
              </a:solidFill>
              <a:latin typeface="Arial"/>
              <a:ea typeface="Arial"/>
              <a:cs typeface="Arial"/>
            </a:rPr>
            <a:t>2. the unexplained variabilty considered as random error (SSE).
</a:t>
          </a:r>
          <a:r>
            <a:rPr lang="en-US" cap="none" sz="1200" b="1" i="0" u="none" baseline="0">
              <a:solidFill>
                <a:srgbClr val="000000"/>
              </a:solidFill>
              <a:latin typeface="Arial"/>
              <a:ea typeface="Arial"/>
              <a:cs typeface="Arial"/>
            </a:rPr>
            <a:t>SST = SSR + SSE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Based on the assumptions in 18.3,  (page 583,</a:t>
          </a:r>
          <a:r>
            <a:rPr lang="en-US" cap="none" sz="1050" b="0" i="0" u="none" baseline="0">
              <a:solidFill>
                <a:srgbClr val="000000"/>
              </a:solidFill>
              <a:latin typeface="Arial"/>
              <a:ea typeface="Arial"/>
              <a:cs typeface="Arial"/>
            </a:rPr>
            <a:t> 2nd edition or pg. 514, 1st edition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one can test using section 18.4 procedures </a:t>
          </a:r>
          <a:r>
            <a:rPr lang="en-US" cap="none" sz="1200" b="0" i="0" u="none" baseline="0">
              <a:solidFill>
                <a:srgbClr val="000000"/>
              </a:solidFill>
              <a:latin typeface="Arial"/>
              <a:ea typeface="Arial"/>
              <a:cs typeface="Arial"/>
            </a:rPr>
            <a:t>(page 591</a:t>
          </a:r>
          <a:r>
            <a:rPr lang="en-US" cap="none" sz="1000" b="0" i="0" u="none" baseline="0">
              <a:solidFill>
                <a:srgbClr val="000000"/>
              </a:solidFill>
              <a:latin typeface="Arial"/>
              <a:ea typeface="Arial"/>
              <a:cs typeface="Arial"/>
            </a:rPr>
            <a:t>, 2nd edition or pg. 521, 1st edition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equivalent hypotheses below:
</a:t>
          </a:r>
          <a:r>
            <a:rPr lang="en-US" cap="none" sz="1200" b="0" i="0" u="none" baseline="0">
              <a:solidFill>
                <a:srgbClr val="800000"/>
              </a:solidFill>
              <a:latin typeface="Arial"/>
              <a:ea typeface="Arial"/>
              <a:cs typeface="Arial"/>
            </a:rPr>
            <a:t>H</a:t>
          </a:r>
          <a:r>
            <a:rPr lang="en-US" cap="none" sz="1200" b="0" i="0" u="none" baseline="-25000">
              <a:solidFill>
                <a:srgbClr val="800000"/>
              </a:solidFill>
              <a:latin typeface="Arial"/>
              <a:ea typeface="Arial"/>
              <a:cs typeface="Arial"/>
            </a:rPr>
            <a:t>0</a:t>
          </a:r>
          <a:r>
            <a:rPr lang="en-US" cap="none" sz="1200" b="0" i="0" u="none" baseline="0">
              <a:solidFill>
                <a:srgbClr val="800000"/>
              </a:solidFill>
              <a:latin typeface="Arial"/>
              <a:ea typeface="Arial"/>
              <a:cs typeface="Arial"/>
            </a:rPr>
            <a:t>: The Regression Model is of NO real value in predicting Y
</a:t>
          </a:r>
          <a:r>
            <a:rPr lang="en-US" cap="none" sz="1200" b="0" i="0" u="none" baseline="0">
              <a:solidFill>
                <a:srgbClr val="800000"/>
              </a:solidFill>
              <a:latin typeface="Arial"/>
              <a:ea typeface="Arial"/>
              <a:cs typeface="Arial"/>
            </a:rPr>
            <a:t>H</a:t>
          </a:r>
          <a:r>
            <a:rPr lang="en-US" cap="none" sz="1200" b="0" i="0" u="none" baseline="-25000">
              <a:solidFill>
                <a:srgbClr val="800000"/>
              </a:solidFill>
              <a:latin typeface="Arial"/>
              <a:ea typeface="Arial"/>
              <a:cs typeface="Arial"/>
            </a:rPr>
            <a:t>A</a:t>
          </a:r>
          <a:r>
            <a:rPr lang="en-US" cap="none" sz="1200" b="0" i="0" u="none" baseline="0">
              <a:solidFill>
                <a:srgbClr val="800000"/>
              </a:solidFill>
              <a:latin typeface="Arial"/>
              <a:ea typeface="Arial"/>
              <a:cs typeface="Arial"/>
            </a:rPr>
            <a:t>: The Regression Model is of value in predicting Y 
</a:t>
          </a:r>
          <a:r>
            <a:rPr lang="en-US" cap="none" sz="1200" b="0" i="0" u="none" baseline="0">
              <a:solidFill>
                <a:srgbClr val="FF0000"/>
              </a:solidFill>
              <a:latin typeface="Arial"/>
              <a:ea typeface="Arial"/>
              <a:cs typeface="Arial"/>
            </a:rPr>
            <a:t>H</a:t>
          </a:r>
          <a:r>
            <a:rPr lang="en-US" cap="none" sz="1200" b="0" i="0" u="none" baseline="-25000">
              <a:solidFill>
                <a:srgbClr val="FF0000"/>
              </a:solidFill>
              <a:latin typeface="Arial"/>
              <a:ea typeface="Arial"/>
              <a:cs typeface="Arial"/>
            </a:rPr>
            <a:t>0</a:t>
          </a:r>
          <a:r>
            <a:rPr lang="en-US" cap="none" sz="1200" b="0" i="0" u="none" baseline="0">
              <a:solidFill>
                <a:srgbClr val="FF0000"/>
              </a:solidFill>
              <a:latin typeface="Arial"/>
              <a:ea typeface="Arial"/>
              <a:cs typeface="Arial"/>
            </a:rPr>
            <a:t>: There is NO Linear Relationship between Y &amp; the Independent Variable(s)</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H</a:t>
          </a:r>
          <a:r>
            <a:rPr lang="en-US" cap="none" sz="1200" b="0" i="0" u="none" baseline="-25000">
              <a:solidFill>
                <a:srgbClr val="FF0000"/>
              </a:solidFill>
              <a:latin typeface="Arial"/>
              <a:ea typeface="Arial"/>
              <a:cs typeface="Arial"/>
            </a:rPr>
            <a:t>A</a:t>
          </a:r>
          <a:r>
            <a:rPr lang="en-US" cap="none" sz="1200" b="0" i="0" u="none" baseline="0">
              <a:solidFill>
                <a:srgbClr val="FF0000"/>
              </a:solidFill>
              <a:latin typeface="Arial"/>
              <a:ea typeface="Arial"/>
              <a:cs typeface="Arial"/>
            </a:rPr>
            <a:t>: There is a Linear Relationship between Y &amp; the Independent Variable(s)</a:t>
          </a:r>
          <a:r>
            <a:rPr lang="en-US" cap="none" sz="1200" b="0" i="0" u="none" baseline="0">
              <a:solidFill>
                <a:srgbClr val="FF0000"/>
              </a:solidFill>
              <a:latin typeface="Arial"/>
              <a:ea typeface="Arial"/>
              <a:cs typeface="Arial"/>
            </a:rPr>
            <a:t>
</a:t>
          </a:r>
          <a:r>
            <a:rPr lang="en-US" cap="none" sz="1200" b="0" i="0" u="none" baseline="0">
              <a:solidFill>
                <a:srgbClr val="0000FF"/>
              </a:solidFill>
              <a:latin typeface="Arial"/>
              <a:ea typeface="Arial"/>
              <a:cs typeface="Arial"/>
            </a:rPr>
            <a:t>H</a:t>
          </a:r>
          <a:r>
            <a:rPr lang="en-US" cap="none" sz="1200" b="0" i="0" u="none" baseline="-25000">
              <a:solidFill>
                <a:srgbClr val="0000FF"/>
              </a:solidFill>
              <a:latin typeface="Arial"/>
              <a:ea typeface="Arial"/>
              <a:cs typeface="Arial"/>
            </a:rPr>
            <a:t>0</a:t>
          </a:r>
          <a:r>
            <a:rPr lang="en-US" cap="none" sz="1200" b="0" i="0" u="none" baseline="0">
              <a:solidFill>
                <a:srgbClr val="0000FF"/>
              </a:solidFill>
              <a:latin typeface="Arial"/>
              <a:ea typeface="Arial"/>
              <a:cs typeface="Arial"/>
            </a:rPr>
            <a:t>: All phenomenon variable coefficients = 0
</a:t>
          </a:r>
          <a:r>
            <a:rPr lang="en-US" cap="none" sz="1200" b="0" i="0" u="none" baseline="0">
              <a:solidFill>
                <a:srgbClr val="0000FF"/>
              </a:solidFill>
              <a:latin typeface="Arial"/>
              <a:ea typeface="Arial"/>
              <a:cs typeface="Arial"/>
            </a:rPr>
            <a:t>H</a:t>
          </a:r>
          <a:r>
            <a:rPr lang="en-US" cap="none" sz="1200" b="0" i="0" u="none" baseline="-25000">
              <a:solidFill>
                <a:srgbClr val="0000FF"/>
              </a:solidFill>
              <a:latin typeface="Arial"/>
              <a:ea typeface="Arial"/>
              <a:cs typeface="Arial"/>
            </a:rPr>
            <a:t>A</a:t>
          </a:r>
          <a:r>
            <a:rPr lang="en-US" cap="none" sz="1200" b="0" i="0" u="none" baseline="0">
              <a:solidFill>
                <a:srgbClr val="0000FF"/>
              </a:solidFill>
              <a:latin typeface="Arial"/>
              <a:ea typeface="Arial"/>
              <a:cs typeface="Arial"/>
            </a:rPr>
            <a:t>: At least one variable coefficient is not 0
</a:t>
          </a:r>
          <a:r>
            <a:rPr lang="en-US" cap="none" sz="1200" b="1" i="0" u="none" baseline="0">
              <a:solidFill>
                <a:srgbClr val="000000"/>
              </a:solidFill>
              <a:latin typeface="Arial"/>
              <a:ea typeface="Arial"/>
              <a:cs typeface="Arial"/>
            </a:rPr>
            <a:t>H</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1</a:t>
          </a:r>
          <a:r>
            <a:rPr lang="en-US" cap="none" sz="1200" b="1" i="0" u="none" baseline="0">
              <a:solidFill>
                <a:srgbClr val="000000"/>
              </a:solidFill>
              <a:latin typeface="Arial"/>
              <a:ea typeface="Arial"/>
              <a:cs typeface="Arial"/>
            </a:rPr>
            <a:t> =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2</a:t>
          </a:r>
          <a:r>
            <a:rPr lang="en-US" cap="none" sz="1200" b="1" i="0" u="none" baseline="0">
              <a:solidFill>
                <a:srgbClr val="000000"/>
              </a:solidFill>
              <a:latin typeface="Arial"/>
              <a:ea typeface="Arial"/>
              <a:cs typeface="Arial"/>
            </a:rPr>
            <a:t> = ... =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k</a:t>
          </a:r>
          <a:r>
            <a:rPr lang="en-US" cap="none" sz="1200" b="1" i="0" u="none" baseline="0">
              <a:solidFill>
                <a:srgbClr val="000000"/>
              </a:solidFill>
              <a:latin typeface="Arial"/>
              <a:ea typeface="Arial"/>
              <a:cs typeface="Arial"/>
            </a:rPr>
            <a:t> = 0
</a:t>
          </a:r>
          <a:r>
            <a:rPr lang="en-US" cap="none" sz="1200" b="1" i="0" u="none" baseline="0">
              <a:solidFill>
                <a:srgbClr val="000000"/>
              </a:solidFill>
              <a:latin typeface="Arial"/>
              <a:ea typeface="Arial"/>
              <a:cs typeface="Arial"/>
            </a:rPr>
            <a:t>H</a:t>
          </a:r>
          <a:r>
            <a:rPr lang="en-US" cap="none" sz="1200" b="1" i="0" u="none" baseline="-25000">
              <a:solidFill>
                <a:srgbClr val="000000"/>
              </a:solidFill>
              <a:latin typeface="Arial"/>
              <a:ea typeface="Arial"/>
              <a:cs typeface="Arial"/>
            </a:rPr>
            <a:t>A</a:t>
          </a:r>
          <a:r>
            <a:rPr lang="en-US" cap="none" sz="1200" b="1" i="0" u="none" baseline="0">
              <a:solidFill>
                <a:srgbClr val="000000"/>
              </a:solidFill>
              <a:latin typeface="Arial"/>
              <a:ea typeface="Arial"/>
              <a:cs typeface="Arial"/>
            </a:rPr>
            <a:t>: At least one </a:t>
          </a:r>
          <a:r>
            <a:rPr lang="en-US" cap="none" sz="1200" b="1" i="0" u="none" baseline="0">
              <a:solidFill>
                <a:srgbClr val="000000"/>
              </a:solidFill>
              <a:latin typeface="Arial"/>
              <a:ea typeface="Arial"/>
              <a:cs typeface="Arial"/>
            </a:rPr>
            <a:t>β</a:t>
          </a:r>
          <a:r>
            <a:rPr lang="en-US" cap="none" sz="1200" b="1" i="0" u="none" baseline="0">
              <a:solidFill>
                <a:srgbClr val="000000"/>
              </a:solidFill>
              <a:latin typeface="Arial"/>
              <a:ea typeface="Arial"/>
              <a:cs typeface="Arial"/>
            </a:rPr>
            <a:t> ≠ 0
</a:t>
          </a:r>
          <a:r>
            <a:rPr lang="en-US" cap="none" sz="12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11</xdr:row>
      <xdr:rowOff>161925</xdr:rowOff>
    </xdr:from>
    <xdr:to>
      <xdr:col>8</xdr:col>
      <xdr:colOff>304800</xdr:colOff>
      <xdr:row>14</xdr:row>
      <xdr:rowOff>161925</xdr:rowOff>
    </xdr:to>
    <xdr:sp>
      <xdr:nvSpPr>
        <xdr:cNvPr id="1" name="Text 5"/>
        <xdr:cNvSpPr txBox="1">
          <a:spLocks noChangeArrowheads="1"/>
        </xdr:cNvSpPr>
      </xdr:nvSpPr>
      <xdr:spPr>
        <a:xfrm>
          <a:off x="4152900" y="1971675"/>
          <a:ext cx="1504950" cy="485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p-value is very small.
</a:t>
          </a:r>
          <a:r>
            <a:rPr lang="en-US" cap="none" sz="1000" b="1" i="0" u="none" baseline="0">
              <a:solidFill>
                <a:srgbClr val="0000FF"/>
              </a:solidFill>
              <a:latin typeface="Arial"/>
              <a:ea typeface="Arial"/>
              <a:cs typeface="Arial"/>
            </a:rPr>
            <a:t>Reject H</a:t>
          </a:r>
          <a:r>
            <a:rPr lang="en-US" cap="none" sz="1000" b="1" i="0" u="none" baseline="-25000">
              <a:solidFill>
                <a:srgbClr val="0000FF"/>
              </a:solidFill>
              <a:latin typeface="Arial"/>
              <a:ea typeface="Arial"/>
              <a:cs typeface="Arial"/>
            </a:rPr>
            <a:t>0</a:t>
          </a:r>
          <a:r>
            <a:rPr lang="en-US" cap="none" sz="1000" b="1"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which can be expressed as below</a:t>
          </a:r>
          <a:r>
            <a:rPr lang="en-US" cap="none" sz="1000" b="1" i="0" u="none" baseline="0">
              <a:solidFill>
                <a:srgbClr val="0000FF"/>
              </a:solidFill>
              <a:latin typeface="Arial"/>
              <a:ea typeface="Arial"/>
              <a:cs typeface="Arial"/>
            </a:rPr>
            <a:t>).</a:t>
          </a:r>
        </a:p>
      </xdr:txBody>
    </xdr:sp>
    <xdr:clientData/>
  </xdr:twoCellAnchor>
  <xdr:twoCellAnchor>
    <xdr:from>
      <xdr:col>3</xdr:col>
      <xdr:colOff>0</xdr:colOff>
      <xdr:row>15</xdr:row>
      <xdr:rowOff>0</xdr:rowOff>
    </xdr:from>
    <xdr:to>
      <xdr:col>12</xdr:col>
      <xdr:colOff>57150</xdr:colOff>
      <xdr:row>28</xdr:row>
      <xdr:rowOff>85725</xdr:rowOff>
    </xdr:to>
    <xdr:sp>
      <xdr:nvSpPr>
        <xdr:cNvPr id="2" name="Text 1"/>
        <xdr:cNvSpPr txBox="1">
          <a:spLocks noChangeArrowheads="1"/>
        </xdr:cNvSpPr>
      </xdr:nvSpPr>
      <xdr:spPr>
        <a:xfrm>
          <a:off x="2305050" y="2466975"/>
          <a:ext cx="5543550" cy="21907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800000"/>
              </a:solidFill>
              <a:latin typeface="Arial"/>
              <a:ea typeface="Arial"/>
              <a:cs typeface="Arial"/>
            </a:rPr>
            <a:t>H</a:t>
          </a:r>
          <a:r>
            <a:rPr lang="en-US" cap="none" sz="1200" b="0" i="0" u="none" baseline="-25000">
              <a:solidFill>
                <a:srgbClr val="800000"/>
              </a:solidFill>
              <a:latin typeface="Arial"/>
              <a:ea typeface="Arial"/>
              <a:cs typeface="Arial"/>
            </a:rPr>
            <a:t>0</a:t>
          </a:r>
          <a:r>
            <a:rPr lang="en-US" cap="none" sz="1200" b="0" i="0" u="none" baseline="0">
              <a:solidFill>
                <a:srgbClr val="800000"/>
              </a:solidFill>
              <a:latin typeface="Arial"/>
              <a:ea typeface="Arial"/>
              <a:cs typeface="Arial"/>
            </a:rPr>
            <a:t>: The Regression Model is of NO real value in predicting Y
</a:t>
          </a:r>
          <a:r>
            <a:rPr lang="en-US" cap="none" sz="1200" b="0" i="0" u="none" baseline="0">
              <a:solidFill>
                <a:srgbClr val="800000"/>
              </a:solidFill>
              <a:latin typeface="Arial"/>
              <a:ea typeface="Arial"/>
              <a:cs typeface="Arial"/>
            </a:rPr>
            <a:t>H</a:t>
          </a:r>
          <a:r>
            <a:rPr lang="en-US" cap="none" sz="1200" b="0" i="0" u="none" baseline="-25000">
              <a:solidFill>
                <a:srgbClr val="800000"/>
              </a:solidFill>
              <a:latin typeface="Arial"/>
              <a:ea typeface="Arial"/>
              <a:cs typeface="Arial"/>
            </a:rPr>
            <a:t>A</a:t>
          </a:r>
          <a:r>
            <a:rPr lang="en-US" cap="none" sz="1200" b="0" i="0" u="none" baseline="0">
              <a:solidFill>
                <a:srgbClr val="800000"/>
              </a:solidFill>
              <a:latin typeface="Arial"/>
              <a:ea typeface="Arial"/>
              <a:cs typeface="Arial"/>
            </a:rPr>
            <a:t>: The Regression Model is of value in predicting Y 
</a:t>
          </a:r>
          <a:r>
            <a:rPr lang="en-US" cap="none" sz="1200" b="0" i="0" u="none" baseline="0">
              <a:solidFill>
                <a:srgbClr val="808080"/>
              </a:solidFill>
              <a:latin typeface="Arial"/>
              <a:ea typeface="Arial"/>
              <a:cs typeface="Arial"/>
            </a:rPr>
            <a:t>or
</a:t>
          </a:r>
          <a:r>
            <a:rPr lang="en-US" cap="none" sz="1200" b="0" i="0" u="none" baseline="0">
              <a:solidFill>
                <a:srgbClr val="FF0000"/>
              </a:solidFill>
              <a:latin typeface="Arial"/>
              <a:ea typeface="Arial"/>
              <a:cs typeface="Arial"/>
            </a:rPr>
            <a:t>H</a:t>
          </a:r>
          <a:r>
            <a:rPr lang="en-US" cap="none" sz="1200" b="0" i="0" u="none" baseline="-25000">
              <a:solidFill>
                <a:srgbClr val="FF0000"/>
              </a:solidFill>
              <a:latin typeface="Arial"/>
              <a:ea typeface="Arial"/>
              <a:cs typeface="Arial"/>
            </a:rPr>
            <a:t>0</a:t>
          </a:r>
          <a:r>
            <a:rPr lang="en-US" cap="none" sz="1200" b="0" i="0" u="none" baseline="0">
              <a:solidFill>
                <a:srgbClr val="FF0000"/>
              </a:solidFill>
              <a:latin typeface="Arial"/>
              <a:ea typeface="Arial"/>
              <a:cs typeface="Arial"/>
            </a:rPr>
            <a:t>: There is NO Linear Relationship between Y &amp; the Independent Variable(s)</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H</a:t>
          </a:r>
          <a:r>
            <a:rPr lang="en-US" cap="none" sz="1200" b="0" i="0" u="none" baseline="-25000">
              <a:solidFill>
                <a:srgbClr val="FF0000"/>
              </a:solidFill>
              <a:latin typeface="Arial"/>
              <a:ea typeface="Arial"/>
              <a:cs typeface="Arial"/>
            </a:rPr>
            <a:t>A</a:t>
          </a:r>
          <a:r>
            <a:rPr lang="en-US" cap="none" sz="1200" b="0" i="0" u="none" baseline="0">
              <a:solidFill>
                <a:srgbClr val="FF0000"/>
              </a:solidFill>
              <a:latin typeface="Arial"/>
              <a:ea typeface="Arial"/>
              <a:cs typeface="Arial"/>
            </a:rPr>
            <a:t>: There is a Linear Relationship between Y &amp; the Independent Variable(s)
</a:t>
          </a:r>
          <a:r>
            <a:rPr lang="en-US" cap="none" sz="1200" b="0" i="0" u="none" baseline="0">
              <a:solidFill>
                <a:srgbClr val="808080"/>
              </a:solidFill>
              <a:latin typeface="Arial"/>
              <a:ea typeface="Arial"/>
              <a:cs typeface="Arial"/>
            </a:rPr>
            <a:t>or</a:t>
          </a:r>
          <a:r>
            <a:rPr lang="en-US" cap="none" sz="1200" b="0" i="0" u="none" baseline="0">
              <a:solidFill>
                <a:srgbClr val="808080"/>
              </a:solidFill>
              <a:latin typeface="Arial"/>
              <a:ea typeface="Arial"/>
              <a:cs typeface="Arial"/>
            </a:rPr>
            <a:t>
</a:t>
          </a:r>
          <a:r>
            <a:rPr lang="en-US" cap="none" sz="1200" b="0" i="0" u="none" baseline="0">
              <a:solidFill>
                <a:srgbClr val="0000FF"/>
              </a:solidFill>
              <a:latin typeface="Arial"/>
              <a:ea typeface="Arial"/>
              <a:cs typeface="Arial"/>
            </a:rPr>
            <a:t>H</a:t>
          </a:r>
          <a:r>
            <a:rPr lang="en-US" cap="none" sz="1200" b="0" i="0" u="none" baseline="-25000">
              <a:solidFill>
                <a:srgbClr val="0000FF"/>
              </a:solidFill>
              <a:latin typeface="Arial"/>
              <a:ea typeface="Arial"/>
              <a:cs typeface="Arial"/>
            </a:rPr>
            <a:t>0</a:t>
          </a:r>
          <a:r>
            <a:rPr lang="en-US" cap="none" sz="1200" b="0" i="0" u="none" baseline="0">
              <a:solidFill>
                <a:srgbClr val="0000FF"/>
              </a:solidFill>
              <a:latin typeface="Arial"/>
              <a:ea typeface="Arial"/>
              <a:cs typeface="Arial"/>
            </a:rPr>
            <a:t>: All phenomenon variable coefficients = 0
</a:t>
          </a:r>
          <a:r>
            <a:rPr lang="en-US" cap="none" sz="1200" b="0" i="0" u="none" baseline="0">
              <a:solidFill>
                <a:srgbClr val="0000FF"/>
              </a:solidFill>
              <a:latin typeface="Arial"/>
              <a:ea typeface="Arial"/>
              <a:cs typeface="Arial"/>
            </a:rPr>
            <a:t>H</a:t>
          </a:r>
          <a:r>
            <a:rPr lang="en-US" cap="none" sz="1200" b="0" i="0" u="none" baseline="-25000">
              <a:solidFill>
                <a:srgbClr val="0000FF"/>
              </a:solidFill>
              <a:latin typeface="Arial"/>
              <a:ea typeface="Arial"/>
              <a:cs typeface="Arial"/>
            </a:rPr>
            <a:t>A</a:t>
          </a:r>
          <a:r>
            <a:rPr lang="en-US" cap="none" sz="1200" b="0" i="0" u="none" baseline="0">
              <a:solidFill>
                <a:srgbClr val="0000FF"/>
              </a:solidFill>
              <a:latin typeface="Arial"/>
              <a:ea typeface="Arial"/>
              <a:cs typeface="Arial"/>
            </a:rPr>
            <a:t>: At least one variable coefficient is not 0
</a:t>
          </a:r>
          <a:r>
            <a:rPr lang="en-US" cap="none" sz="1200" b="0" i="0" u="none" baseline="0">
              <a:solidFill>
                <a:srgbClr val="808080"/>
              </a:solidFill>
              <a:latin typeface="Arial"/>
              <a:ea typeface="Arial"/>
              <a:cs typeface="Arial"/>
            </a:rPr>
            <a:t>or</a:t>
          </a:r>
          <a:r>
            <a:rPr lang="en-US" cap="none" sz="1200" b="0" i="0" u="none" baseline="0">
              <a:solidFill>
                <a:srgbClr val="0000FF"/>
              </a:solidFill>
              <a:latin typeface="Arial"/>
              <a:ea typeface="Arial"/>
              <a:cs typeface="Arial"/>
            </a:rPr>
            <a:t> 
</a:t>
          </a:r>
          <a:r>
            <a:rPr lang="en-US" cap="none" sz="1200" b="1" i="0" u="none" baseline="0">
              <a:solidFill>
                <a:srgbClr val="000000"/>
              </a:solidFill>
              <a:latin typeface="Arial"/>
              <a:ea typeface="Arial"/>
              <a:cs typeface="Arial"/>
            </a:rPr>
            <a:t>H</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1</a:t>
          </a:r>
          <a:r>
            <a:rPr lang="en-US" cap="none" sz="1200" b="1" i="0" u="none" baseline="0">
              <a:solidFill>
                <a:srgbClr val="000000"/>
              </a:solidFill>
              <a:latin typeface="Arial"/>
              <a:ea typeface="Arial"/>
              <a:cs typeface="Arial"/>
            </a:rPr>
            <a:t> =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2</a:t>
          </a:r>
          <a:r>
            <a:rPr lang="en-US" cap="none" sz="1200" b="1" i="0" u="none" baseline="0">
              <a:solidFill>
                <a:srgbClr val="000000"/>
              </a:solidFill>
              <a:latin typeface="Arial"/>
              <a:ea typeface="Arial"/>
              <a:cs typeface="Arial"/>
            </a:rPr>
            <a:t> = ... =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k</a:t>
          </a:r>
          <a:r>
            <a:rPr lang="en-US" cap="none" sz="1200" b="1" i="0" u="none" baseline="0">
              <a:solidFill>
                <a:srgbClr val="000000"/>
              </a:solidFill>
              <a:latin typeface="Arial"/>
              <a:ea typeface="Arial"/>
              <a:cs typeface="Arial"/>
            </a:rPr>
            <a:t> = 0
</a:t>
          </a:r>
          <a:r>
            <a:rPr lang="en-US" cap="none" sz="1200" b="1" i="0" u="none" baseline="0">
              <a:solidFill>
                <a:srgbClr val="000000"/>
              </a:solidFill>
              <a:latin typeface="Arial"/>
              <a:ea typeface="Arial"/>
              <a:cs typeface="Arial"/>
            </a:rPr>
            <a:t>H</a:t>
          </a:r>
          <a:r>
            <a:rPr lang="en-US" cap="none" sz="1200" b="1" i="0" u="none" baseline="-25000">
              <a:solidFill>
                <a:srgbClr val="000000"/>
              </a:solidFill>
              <a:latin typeface="Arial"/>
              <a:ea typeface="Arial"/>
              <a:cs typeface="Arial"/>
            </a:rPr>
            <a:t>A</a:t>
          </a:r>
          <a:r>
            <a:rPr lang="en-US" cap="none" sz="1200" b="1" i="0" u="none" baseline="0">
              <a:solidFill>
                <a:srgbClr val="000000"/>
              </a:solidFill>
              <a:latin typeface="Arial"/>
              <a:ea typeface="Arial"/>
              <a:cs typeface="Arial"/>
            </a:rPr>
            <a:t>: At least one </a:t>
          </a:r>
          <a:r>
            <a:rPr lang="en-US" cap="none" sz="1200" b="1" i="0" u="none" baseline="0">
              <a:solidFill>
                <a:srgbClr val="000000"/>
              </a:solidFill>
              <a:latin typeface="Arial"/>
              <a:ea typeface="Arial"/>
              <a:cs typeface="Arial"/>
            </a:rPr>
            <a:t>β</a:t>
          </a:r>
          <a:r>
            <a:rPr lang="en-US" cap="none" sz="1200" b="1" i="0" u="none" baseline="0">
              <a:solidFill>
                <a:srgbClr val="000000"/>
              </a:solidFill>
              <a:latin typeface="Arial"/>
              <a:ea typeface="Arial"/>
              <a:cs typeface="Arial"/>
            </a:rPr>
            <a:t> ≠ 0
</a:t>
          </a:r>
          <a:r>
            <a:rPr lang="en-US" cap="none" sz="12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47625</xdr:rowOff>
    </xdr:from>
    <xdr:to>
      <xdr:col>8</xdr:col>
      <xdr:colOff>752475</xdr:colOff>
      <xdr:row>17</xdr:row>
      <xdr:rowOff>85725</xdr:rowOff>
    </xdr:to>
    <xdr:sp>
      <xdr:nvSpPr>
        <xdr:cNvPr id="1" name="Text 1"/>
        <xdr:cNvSpPr txBox="1">
          <a:spLocks noChangeArrowheads="1"/>
        </xdr:cNvSpPr>
      </xdr:nvSpPr>
      <xdr:spPr>
        <a:xfrm>
          <a:off x="0" y="1047750"/>
          <a:ext cx="5438775" cy="1819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The Standard Error of the estimate 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is calculated by a software package such as Excel, denoted by SE(b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This is an estimate of the standard deviation of 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a:t>
          </a:r>
          <a:r>
            <a:rPr lang="en-US" cap="none" sz="1400" b="0" i="0" u="none" baseline="0">
              <a:solidFill>
                <a:srgbClr val="800000"/>
              </a:solidFill>
              <a:latin typeface="Arial"/>
              <a:ea typeface="Arial"/>
              <a:cs typeface="Arial"/>
            </a:rPr>
            <a:t>Confidence interval for the phenomenon coefficient:
</a:t>
          </a:r>
          <a:r>
            <a:rPr lang="en-US" cap="none" sz="1400" b="0" i="0" u="none" baseline="0">
              <a:solidFill>
                <a:srgbClr val="800000"/>
              </a:solidFill>
              <a:latin typeface="Arial"/>
              <a:ea typeface="Arial"/>
              <a:cs typeface="Arial"/>
            </a:rPr>
            <a:t>b</a:t>
          </a:r>
          <a:r>
            <a:rPr lang="en-US" cap="none" sz="1400" b="0" i="0" u="none" baseline="-25000">
              <a:solidFill>
                <a:srgbClr val="800000"/>
              </a:solidFill>
              <a:latin typeface="Arial"/>
              <a:ea typeface="Arial"/>
              <a:cs typeface="Arial"/>
            </a:rPr>
            <a:t>j</a:t>
          </a:r>
          <a:r>
            <a:rPr lang="en-US" cap="none" sz="1400" b="0" i="0" u="none" baseline="0">
              <a:solidFill>
                <a:srgbClr val="800000"/>
              </a:solidFill>
              <a:latin typeface="Arial"/>
              <a:ea typeface="Arial"/>
              <a:cs typeface="Arial"/>
            </a:rPr>
            <a:t> </a:t>
          </a:r>
          <a:r>
            <a:rPr lang="en-US" cap="none" sz="1400" b="0" i="0" u="sng" baseline="0">
              <a:solidFill>
                <a:srgbClr val="800000"/>
              </a:solidFill>
              <a:latin typeface="Arial"/>
              <a:ea typeface="Arial"/>
              <a:cs typeface="Arial"/>
            </a:rPr>
            <a:t>+</a:t>
          </a:r>
          <a:r>
            <a:rPr lang="en-US" cap="none" sz="1400" b="0" i="0" u="none" baseline="0">
              <a:solidFill>
                <a:srgbClr val="800000"/>
              </a:solidFill>
              <a:latin typeface="Arial"/>
              <a:ea typeface="Arial"/>
              <a:cs typeface="Arial"/>
            </a:rPr>
            <a:t> (t table value) * SE(b</a:t>
          </a:r>
          <a:r>
            <a:rPr lang="en-US" cap="none" sz="1400" b="0" i="0" u="none" baseline="-25000">
              <a:solidFill>
                <a:srgbClr val="800000"/>
              </a:solidFill>
              <a:latin typeface="Arial"/>
              <a:ea typeface="Arial"/>
              <a:cs typeface="Arial"/>
            </a:rPr>
            <a:t>j</a:t>
          </a:r>
          <a:r>
            <a:rPr lang="en-US" cap="none" sz="1400" b="0" i="0" u="none" baseline="0">
              <a:solidFill>
                <a:srgbClr val="800000"/>
              </a:solidFill>
              <a:latin typeface="Arial"/>
              <a:ea typeface="Arial"/>
              <a:cs typeface="Arial"/>
            </a:rPr>
            <a:t>),</a:t>
          </a:r>
          <a:r>
            <a:rPr lang="en-US" cap="none" sz="1400" b="0" i="0" u="none" baseline="0">
              <a:solidFill>
                <a:srgbClr val="0000FF"/>
              </a:solidFill>
              <a:latin typeface="Arial"/>
              <a:ea typeface="Arial"/>
              <a:cs typeface="Arial"/>
            </a:rPr>
            <a:t> </a:t>
          </a:r>
          <a:r>
            <a:rPr lang="en-US" cap="none" sz="1400" b="0" i="0" u="none" baseline="0">
              <a:solidFill>
                <a:srgbClr val="000000"/>
              </a:solidFill>
              <a:latin typeface="Arial"/>
              <a:ea typeface="Arial"/>
              <a:cs typeface="Arial"/>
            </a:rPr>
            <a:t>df = df(Error) for the t table
</a:t>
          </a:r>
          <a:r>
            <a:rPr lang="en-US" cap="none" sz="1400" b="0" i="0" u="none" baseline="0">
              <a:solidFill>
                <a:srgbClr val="0000FF"/>
              </a:solidFill>
              <a:latin typeface="Arial"/>
              <a:ea typeface="Arial"/>
              <a:cs typeface="Arial"/>
            </a:rPr>
            <a:t>Excel Regression calculates the 95% confidence interval and one can request another for a different confidence level </a:t>
          </a:r>
          <a:r>
            <a:rPr lang="en-US" cap="none" sz="1400" b="0" i="0" u="none" baseline="0">
              <a:solidFill>
                <a:srgbClr val="800000"/>
              </a:solidFill>
              <a:latin typeface="Arial"/>
              <a:ea typeface="Arial"/>
              <a:cs typeface="Arial"/>
            </a:rPr>
            <a:t>(i.e. 90%)</a:t>
          </a:r>
          <a:r>
            <a:rPr lang="en-US" cap="none" sz="1400" b="0" i="0" u="none" baseline="0">
              <a:solidFill>
                <a:srgbClr val="0000FF"/>
              </a:solidFill>
              <a:latin typeface="Arial"/>
              <a:ea typeface="Arial"/>
              <a:cs typeface="Arial"/>
            </a:rPr>
            <a:t>.</a:t>
          </a:r>
        </a:p>
      </xdr:txBody>
    </xdr:sp>
    <xdr:clientData/>
  </xdr:twoCellAnchor>
  <xdr:twoCellAnchor>
    <xdr:from>
      <xdr:col>0</xdr:col>
      <xdr:colOff>19050</xdr:colOff>
      <xdr:row>0</xdr:row>
      <xdr:rowOff>9525</xdr:rowOff>
    </xdr:from>
    <xdr:to>
      <xdr:col>8</xdr:col>
      <xdr:colOff>771525</xdr:colOff>
      <xdr:row>5</xdr:row>
      <xdr:rowOff>38100</xdr:rowOff>
    </xdr:to>
    <xdr:sp>
      <xdr:nvSpPr>
        <xdr:cNvPr id="2" name="Text Box 6"/>
        <xdr:cNvSpPr txBox="1">
          <a:spLocks noChangeArrowheads="1"/>
        </xdr:cNvSpPr>
      </xdr:nvSpPr>
      <xdr:spPr>
        <a:xfrm>
          <a:off x="19050" y="9525"/>
          <a:ext cx="5438775" cy="8667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0000"/>
              </a:solidFill>
              <a:latin typeface="Times New Roman"/>
              <a:ea typeface="Times New Roman"/>
              <a:cs typeface="Times New Roman"/>
            </a:rPr>
            <a:t>b</a:t>
          </a:r>
          <a:r>
            <a:rPr lang="en-US" cap="none" sz="1600" b="1" i="0" u="none" baseline="-25000">
              <a:solidFill>
                <a:srgbClr val="000000"/>
              </a:solidFill>
              <a:latin typeface="Times New Roman"/>
              <a:ea typeface="Times New Roman"/>
              <a:cs typeface="Times New Roman"/>
            </a:rPr>
            <a:t>j</a:t>
          </a:r>
          <a:r>
            <a:rPr lang="en-US" cap="none" sz="16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is the Minimum Variance Unbiased Estimator of </a:t>
          </a:r>
          <a:r>
            <a:rPr lang="en-US" cap="none" sz="1600" b="1" i="0" u="none" baseline="0">
              <a:solidFill>
                <a:srgbClr val="000000"/>
              </a:solidFill>
              <a:latin typeface="Symbol"/>
              <a:ea typeface="Symbol"/>
              <a:cs typeface="Symbol"/>
            </a:rPr>
            <a:t>b</a:t>
          </a:r>
          <a:r>
            <a:rPr lang="en-US" cap="none" sz="1600" b="1" i="0" u="none" baseline="-25000">
              <a:solidFill>
                <a:srgbClr val="000000"/>
              </a:solidFill>
              <a:latin typeface="Times New Roman"/>
              <a:ea typeface="Times New Roman"/>
              <a:cs typeface="Times New Roman"/>
            </a:rPr>
            <a:t>j</a:t>
          </a:r>
          <a:r>
            <a:rPr lang="en-US" cap="none" sz="16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for each j.
</a:t>
          </a:r>
          <a:r>
            <a:rPr lang="en-US" cap="none" sz="1400" b="1" i="0" u="none" baseline="0">
              <a:solidFill>
                <a:srgbClr val="000000"/>
              </a:solidFill>
              <a:latin typeface="Times New Roman"/>
              <a:ea typeface="Times New Roman"/>
              <a:cs typeface="Times New Roman"/>
            </a:rPr>
            <a:t>Section 16.4, (page 500</a:t>
          </a:r>
          <a:r>
            <a:rPr lang="en-US" cap="none" sz="1000" b="0" i="0" u="none" baseline="0">
              <a:solidFill>
                <a:srgbClr val="000000"/>
              </a:solidFill>
              <a:latin typeface="Calibri"/>
              <a:ea typeface="Calibri"/>
              <a:cs typeface="Calibri"/>
            </a:rPr>
            <a:t>, 2nd edition or pg. 444, 1st edition</a:t>
          </a:r>
          <a:r>
            <a:rPr lang="en-US" cap="none" sz="1400" b="1" i="0" u="none" baseline="0">
              <a:solidFill>
                <a:srgbClr val="000000"/>
              </a:solidFill>
              <a:latin typeface="Times New Roman"/>
              <a:ea typeface="Times New Roman"/>
              <a:cs typeface="Times New Roman"/>
            </a:rPr>
            <a:t>) &amp; 
</a:t>
          </a:r>
          <a:r>
            <a:rPr lang="en-US" cap="none" sz="1400" b="1" i="0" u="none" baseline="0">
              <a:solidFill>
                <a:srgbClr val="000000"/>
              </a:solidFill>
              <a:latin typeface="Times New Roman"/>
              <a:ea typeface="Times New Roman"/>
              <a:cs typeface="Times New Roman"/>
            </a:rPr>
            <a:t>Section 18.4, (page 592</a:t>
          </a:r>
          <a:r>
            <a:rPr lang="en-US" cap="none" sz="1000" b="0" i="0" u="none" baseline="0">
              <a:solidFill>
                <a:srgbClr val="000000"/>
              </a:solidFill>
              <a:latin typeface="Calibri"/>
              <a:ea typeface="Calibri"/>
              <a:cs typeface="Calibri"/>
            </a:rPr>
            <a:t>,  2nd edition or pg. 522, 1st edition</a:t>
          </a:r>
          <a:r>
            <a:rPr lang="en-US" cap="none" sz="1400" b="1" i="0" u="none" baseline="0">
              <a:solidFill>
                <a:srgbClr val="000000"/>
              </a:solidFill>
              <a:latin typeface="Times New Roman"/>
              <a:ea typeface="Times New Roman"/>
              <a:cs typeface="Times New Roman"/>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7</xdr:col>
      <xdr:colOff>561975</xdr:colOff>
      <xdr:row>10</xdr:row>
      <xdr:rowOff>104775</xdr:rowOff>
    </xdr:to>
    <xdr:sp>
      <xdr:nvSpPr>
        <xdr:cNvPr id="1" name="Text 2"/>
        <xdr:cNvSpPr txBox="1">
          <a:spLocks noChangeArrowheads="1"/>
        </xdr:cNvSpPr>
      </xdr:nvSpPr>
      <xdr:spPr>
        <a:xfrm>
          <a:off x="38100" y="971550"/>
          <a:ext cx="5286375" cy="7524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For the above the Test Statistic = 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 SE(b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and the distribution for the test of hypothesis is the t distribution with df(Error).
</a:t>
          </a:r>
          <a:r>
            <a:rPr lang="en-US" cap="none" sz="1400" b="0" i="0" u="none" baseline="0">
              <a:solidFill>
                <a:srgbClr val="000000"/>
              </a:solidFill>
              <a:latin typeface="Arial"/>
              <a:ea typeface="Arial"/>
              <a:cs typeface="Arial"/>
            </a:rPr>
            <a:t>Excel Regression calculates a 2 sided p-value for this test.</a:t>
          </a:r>
        </a:p>
      </xdr:txBody>
    </xdr:sp>
    <xdr:clientData/>
  </xdr:twoCellAnchor>
  <xdr:twoCellAnchor>
    <xdr:from>
      <xdr:col>5</xdr:col>
      <xdr:colOff>47625</xdr:colOff>
      <xdr:row>10</xdr:row>
      <xdr:rowOff>142875</xdr:rowOff>
    </xdr:from>
    <xdr:to>
      <xdr:col>8</xdr:col>
      <xdr:colOff>0</xdr:colOff>
      <xdr:row>12</xdr:row>
      <xdr:rowOff>76200</xdr:rowOff>
    </xdr:to>
    <xdr:sp>
      <xdr:nvSpPr>
        <xdr:cNvPr id="2" name="Text 3"/>
        <xdr:cNvSpPr txBox="1">
          <a:spLocks noChangeArrowheads="1"/>
        </xdr:cNvSpPr>
      </xdr:nvSpPr>
      <xdr:spPr>
        <a:xfrm>
          <a:off x="3590925" y="1762125"/>
          <a:ext cx="1781175" cy="266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2 sided p-value</a:t>
          </a:r>
        </a:p>
      </xdr:txBody>
    </xdr:sp>
    <xdr:clientData/>
  </xdr:twoCellAnchor>
  <xdr:twoCellAnchor>
    <xdr:from>
      <xdr:col>0</xdr:col>
      <xdr:colOff>0</xdr:colOff>
      <xdr:row>0</xdr:row>
      <xdr:rowOff>0</xdr:rowOff>
    </xdr:from>
    <xdr:to>
      <xdr:col>5</xdr:col>
      <xdr:colOff>314325</xdr:colOff>
      <xdr:row>5</xdr:row>
      <xdr:rowOff>95250</xdr:rowOff>
    </xdr:to>
    <xdr:sp>
      <xdr:nvSpPr>
        <xdr:cNvPr id="3" name="Text Box 4"/>
        <xdr:cNvSpPr txBox="1">
          <a:spLocks noChangeArrowheads="1"/>
        </xdr:cNvSpPr>
      </xdr:nvSpPr>
      <xdr:spPr>
        <a:xfrm>
          <a:off x="0" y="0"/>
          <a:ext cx="3857625" cy="904875"/>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0" i="0" u="none" baseline="0">
              <a:solidFill>
                <a:srgbClr val="000000"/>
              </a:solidFill>
              <a:latin typeface="Arial"/>
              <a:ea typeface="Arial"/>
              <a:cs typeface="Arial"/>
            </a:rPr>
            <a:t>H</a:t>
          </a:r>
          <a:r>
            <a:rPr lang="en-US" cap="none" sz="1600" b="0" i="0" u="none" baseline="-25000">
              <a:solidFill>
                <a:srgbClr val="000000"/>
              </a:solidFill>
              <a:latin typeface="Arial"/>
              <a:ea typeface="Arial"/>
              <a:cs typeface="Arial"/>
            </a:rPr>
            <a:t>0</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 </a:t>
          </a:r>
          <a:r>
            <a:rPr lang="en-US" cap="none" sz="1600" b="0" i="0" u="none" baseline="0">
              <a:solidFill>
                <a:srgbClr val="000000"/>
              </a:solidFill>
              <a:latin typeface="Arial"/>
              <a:ea typeface="Arial"/>
              <a:cs typeface="Arial"/>
            </a:rPr>
            <a:t>= 0
</a:t>
          </a:r>
          <a:r>
            <a:rPr lang="en-US" cap="none" sz="1200" b="0" i="0" u="none" baseline="0">
              <a:solidFill>
                <a:srgbClr val="000000"/>
              </a:solidFill>
              <a:latin typeface="Arial"/>
              <a:ea typeface="Arial"/>
              <a:cs typeface="Arial"/>
            </a:rPr>
            <a:t>versus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H</a:t>
          </a:r>
          <a:r>
            <a:rPr lang="en-US" cap="none" sz="1600" b="0" i="0" u="none" baseline="-25000">
              <a:solidFill>
                <a:srgbClr val="000000"/>
              </a:solidFill>
              <a:latin typeface="Arial"/>
              <a:ea typeface="Arial"/>
              <a:cs typeface="Arial"/>
            </a:rPr>
            <a:t>a</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a:t>
          </a:r>
          <a:r>
            <a:rPr lang="en-US" cap="none" sz="1600" b="0" i="0" u="none" baseline="0">
              <a:solidFill>
                <a:srgbClr val="000000"/>
              </a:solidFill>
              <a:latin typeface="Arial"/>
              <a:ea typeface="Arial"/>
              <a:cs typeface="Arial"/>
            </a:rPr>
            <a:t> &lt; 0  </a:t>
          </a:r>
          <a:r>
            <a:rPr lang="en-US" cap="none" sz="1000" b="0" i="0" u="none" baseline="0">
              <a:solidFill>
                <a:srgbClr val="000000"/>
              </a:solidFill>
              <a:latin typeface="Arial"/>
              <a:ea typeface="Arial"/>
              <a:cs typeface="Arial"/>
            </a:rPr>
            <a:t>or</a:t>
          </a:r>
          <a:r>
            <a:rPr lang="en-US" cap="none" sz="1600" b="0" i="0" u="none" baseline="0">
              <a:solidFill>
                <a:srgbClr val="000000"/>
              </a:solidFill>
              <a:latin typeface="Arial"/>
              <a:ea typeface="Arial"/>
              <a:cs typeface="Arial"/>
            </a:rPr>
            <a:t>  H</a:t>
          </a:r>
          <a:r>
            <a:rPr lang="en-US" cap="none" sz="1600" b="0" i="0" u="none" baseline="-25000">
              <a:solidFill>
                <a:srgbClr val="000000"/>
              </a:solidFill>
              <a:latin typeface="Arial"/>
              <a:ea typeface="Arial"/>
              <a:cs typeface="Arial"/>
            </a:rPr>
            <a:t>a</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a:t>
          </a:r>
          <a:r>
            <a:rPr lang="en-US" cap="none" sz="1600" b="0" i="0" u="none" baseline="0">
              <a:solidFill>
                <a:srgbClr val="000000"/>
              </a:solidFill>
              <a:latin typeface="Arial"/>
              <a:ea typeface="Arial"/>
              <a:cs typeface="Arial"/>
            </a:rPr>
            <a:t> ≠ 0  </a:t>
          </a:r>
          <a:r>
            <a:rPr lang="en-US" cap="none" sz="1000" b="0" i="0" u="none" baseline="0">
              <a:solidFill>
                <a:srgbClr val="000000"/>
              </a:solidFill>
              <a:latin typeface="Arial"/>
              <a:ea typeface="Arial"/>
              <a:cs typeface="Arial"/>
            </a:rPr>
            <a:t>or</a:t>
          </a:r>
          <a:r>
            <a:rPr lang="en-US" cap="none" sz="1600" b="0" i="0" u="none" baseline="0">
              <a:solidFill>
                <a:srgbClr val="000000"/>
              </a:solidFill>
              <a:latin typeface="Arial"/>
              <a:ea typeface="Arial"/>
              <a:cs typeface="Arial"/>
            </a:rPr>
            <a:t>  H</a:t>
          </a:r>
          <a:r>
            <a:rPr lang="en-US" cap="none" sz="1600" b="0" i="0" u="none" baseline="-25000">
              <a:solidFill>
                <a:srgbClr val="000000"/>
              </a:solidFill>
              <a:latin typeface="Arial"/>
              <a:ea typeface="Arial"/>
              <a:cs typeface="Arial"/>
            </a:rPr>
            <a:t>a</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a:t>
          </a:r>
          <a:r>
            <a:rPr lang="en-US" cap="none" sz="1600" b="0" i="0" u="none" baseline="0">
              <a:solidFill>
                <a:srgbClr val="000000"/>
              </a:solidFill>
              <a:latin typeface="Arial"/>
              <a:ea typeface="Arial"/>
              <a:cs typeface="Arial"/>
            </a:rPr>
            <a:t> &gt; 0</a:t>
          </a:r>
        </a:p>
      </xdr:txBody>
    </xdr:sp>
    <xdr:clientData/>
  </xdr:twoCellAnchor>
  <xdr:twoCellAnchor>
    <xdr:from>
      <xdr:col>5</xdr:col>
      <xdr:colOff>114300</xdr:colOff>
      <xdr:row>12</xdr:row>
      <xdr:rowOff>133350</xdr:rowOff>
    </xdr:from>
    <xdr:to>
      <xdr:col>11</xdr:col>
      <xdr:colOff>238125</xdr:colOff>
      <xdr:row>23</xdr:row>
      <xdr:rowOff>19050</xdr:rowOff>
    </xdr:to>
    <xdr:sp>
      <xdr:nvSpPr>
        <xdr:cNvPr id="4" name="TextBox 4"/>
        <xdr:cNvSpPr txBox="1">
          <a:spLocks noChangeArrowheads="1"/>
        </xdr:cNvSpPr>
      </xdr:nvSpPr>
      <xdr:spPr>
        <a:xfrm>
          <a:off x="3657600" y="2085975"/>
          <a:ext cx="3781425" cy="167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Do not use the value of the variable coefficient</a:t>
          </a:r>
          <a:r>
            <a:rPr lang="en-US" cap="none" sz="1100" b="1" i="0" u="none" baseline="0">
              <a:solidFill>
                <a:srgbClr val="FF0000"/>
              </a:solidFill>
              <a:latin typeface="Calibri"/>
              <a:ea typeface="Calibri"/>
              <a:cs typeface="Calibri"/>
            </a:rPr>
            <a:t>s to try to determine which variable has the most significant relationship with the dependent variable Y.   The coefficient values depend on the measurement scale used for the variable.  
</a:t>
          </a:r>
          <a:r>
            <a:rPr lang="en-US" cap="none" sz="1100" b="1" i="0" u="none" baseline="0">
              <a:solidFill>
                <a:srgbClr val="FF0000"/>
              </a:solidFill>
              <a:latin typeface="Calibri"/>
              <a:ea typeface="Calibri"/>
              <a:cs typeface="Calibri"/>
            </a:rPr>
            <a:t>Compare p-values (the smaller the p-value the more significant the relationship) or the absolute value of the Test Statistic or t-Stat </a:t>
          </a:r>
          <a:r>
            <a:rPr lang="en-US" cap="none" sz="1100" b="1" i="0" u="none" baseline="0">
              <a:solidFill>
                <a:srgbClr val="FF0000"/>
              </a:solidFill>
              <a:latin typeface="Calibri"/>
              <a:ea typeface="Calibri"/>
              <a:cs typeface="Calibri"/>
            </a:rPr>
            <a:t>(the larger the absolute value of the t-Stat the more significant the relationship).</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11</xdr:col>
      <xdr:colOff>0</xdr:colOff>
      <xdr:row>49</xdr:row>
      <xdr:rowOff>57150</xdr:rowOff>
    </xdr:to>
    <xdr:sp>
      <xdr:nvSpPr>
        <xdr:cNvPr id="1" name="Text 1"/>
        <xdr:cNvSpPr txBox="1">
          <a:spLocks noChangeArrowheads="1"/>
        </xdr:cNvSpPr>
      </xdr:nvSpPr>
      <xdr:spPr>
        <a:xfrm>
          <a:off x="0" y="28575"/>
          <a:ext cx="6705600" cy="796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Arial"/>
              <a:ea typeface="Arial"/>
              <a:cs typeface="Arial"/>
            </a:rPr>
            <a:t>Multicollinearity (collinearity)</a:t>
          </a:r>
          <a:r>
            <a:rPr lang="en-US" cap="none" sz="1200" b="0" i="0" u="none" baseline="0">
              <a:solidFill>
                <a:srgbClr val="000000"/>
              </a:solidFill>
              <a:latin typeface="Arial"/>
              <a:ea typeface="Arial"/>
              <a:cs typeface="Arial"/>
            </a:rPr>
            <a:t> occurs when two or more independent (predictor) variables are linearly related.  This linear relationship between predictor variables causes the X'X matrix used to calculate the parameter coefficient estimates and standard errors to be ill-conditioned, which allows for estimates that are not consistent with what would be expected for the phenomenon being modeled.   Note that collinearity can only exist when there are multiple predictor variables, hence it is also referred to as multicollinearity.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Section 19.5; </a:t>
          </a:r>
          <a:r>
            <a:rPr lang="en-US" cap="none" sz="1200" b="1" i="0" u="none" baseline="0">
              <a:solidFill>
                <a:srgbClr val="000000"/>
              </a:solidFill>
              <a:latin typeface="Arial"/>
              <a:ea typeface="Arial"/>
              <a:cs typeface="Arial"/>
            </a:rPr>
            <a:t>page 641</a:t>
          </a:r>
          <a:r>
            <a:rPr lang="en-US" cap="none" sz="1000" b="1" i="0" u="none" baseline="0">
              <a:solidFill>
                <a:srgbClr val="000000"/>
              </a:solidFill>
              <a:latin typeface="Arial"/>
              <a:ea typeface="Arial"/>
              <a:cs typeface="Arial"/>
            </a:rPr>
            <a:t>,  2nd edition </a:t>
          </a:r>
          <a:r>
            <a:rPr lang="en-US" cap="none" sz="1000" b="0" i="0" u="none" baseline="0">
              <a:solidFill>
                <a:srgbClr val="000000"/>
              </a:solidFill>
              <a:latin typeface="Arial"/>
              <a:ea typeface="Arial"/>
              <a:cs typeface="Arial"/>
            </a:rPr>
            <a:t>or </a:t>
          </a:r>
          <a:r>
            <a:rPr lang="en-US" cap="none" sz="1000" b="0" i="0" u="none" baseline="0">
              <a:solidFill>
                <a:srgbClr val="008000"/>
              </a:solidFill>
              <a:latin typeface="Arial"/>
              <a:ea typeface="Arial"/>
              <a:cs typeface="Arial"/>
            </a:rPr>
            <a:t>pg. 567, 1st edition</a:t>
          </a:r>
          <a:r>
            <a:rPr lang="en-US" cap="none" sz="1000" b="1"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When multicollinearity </a:t>
          </a:r>
          <a:r>
            <a:rPr lang="en-US" cap="none" sz="1400" b="1" i="0" u="none" baseline="0">
              <a:solidFill>
                <a:srgbClr val="000000"/>
              </a:solidFill>
              <a:latin typeface="Arial"/>
              <a:ea typeface="Arial"/>
              <a:cs typeface="Arial"/>
            </a:rPr>
            <a:t>(collinearity)</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is present then one may observe:
</a:t>
          </a:r>
          <a:r>
            <a:rPr lang="en-US" cap="none" sz="1400" b="1" i="0" u="none" baseline="0">
              <a:solidFill>
                <a:srgbClr val="0000FF"/>
              </a:solidFill>
              <a:latin typeface="Arial"/>
              <a:ea typeface="Arial"/>
              <a:cs typeface="Arial"/>
            </a:rPr>
            <a:t>1. Coefficient estimates that have values very different from expected. 
</a:t>
          </a:r>
          <a:r>
            <a:rPr lang="en-US" cap="none" sz="1200" b="0" i="0" u="none" baseline="0">
              <a:solidFill>
                <a:srgbClr val="000000"/>
              </a:solidFill>
              <a:latin typeface="Arial"/>
              <a:ea typeface="Arial"/>
              <a:cs typeface="Arial"/>
            </a:rPr>
            <a:t>    (It may be negative when expected to be positive and vice-versa)
</a:t>
          </a:r>
          <a:r>
            <a:rPr lang="en-US" cap="none" sz="1400" b="1" i="0" u="none" baseline="0">
              <a:solidFill>
                <a:srgbClr val="0000FF"/>
              </a:solidFill>
              <a:latin typeface="Arial"/>
              <a:ea typeface="Arial"/>
              <a:cs typeface="Arial"/>
            </a:rPr>
            <a:t>2. Coefficient estimates that  have large variability as other predictor variables are introduced or removed in the model. 
</a:t>
          </a:r>
          <a:r>
            <a:rPr lang="en-US" cap="none" sz="1400" b="1" i="0" u="none" baseline="0">
              <a:solidFill>
                <a:srgbClr val="0000FF"/>
              </a:solidFill>
              <a:latin typeface="Arial"/>
              <a:ea typeface="Arial"/>
              <a:cs typeface="Arial"/>
            </a:rPr>
            <a:t>3.  Coefficient estimates that are not significant when logic indicates that it should be significant.
</a:t>
          </a:r>
          <a:r>
            <a:rPr lang="en-US" cap="none" sz="1400" b="1" i="0" u="none" baseline="0">
              <a:solidFill>
                <a:srgbClr val="993300"/>
              </a:solidFill>
              <a:latin typeface="Arial"/>
              <a:ea typeface="Arial"/>
              <a:cs typeface="Arial"/>
            </a:rPr>
            <a:t>
</a:t>
          </a:r>
          <a:r>
            <a:rPr lang="en-US" cap="none" sz="1200" b="1" i="0" u="none" baseline="0">
              <a:solidFill>
                <a:srgbClr val="993300"/>
              </a:solidFill>
              <a:latin typeface="Arial"/>
              <a:ea typeface="Arial"/>
              <a:cs typeface="Arial"/>
            </a:rPr>
            <a:t>VIF, Variance Inflation Factor, is a statistic that is used to indicate the degree of collinearity associated with the predictors in a model.   </a:t>
          </a:r>
          <a:r>
            <a:rPr lang="en-US" cap="none" sz="1200" b="1" i="0" u="none" baseline="0">
              <a:solidFill>
                <a:srgbClr val="993300"/>
              </a:solidFill>
              <a:latin typeface="Arial"/>
              <a:ea typeface="Arial"/>
              <a:cs typeface="Arial"/>
            </a:rPr>
            <a:t>VIF measures the degree to which the interrelatedness of the variable with other predictor variables inflates the variance of the estimated regression coefficient for that variable.  </a:t>
          </a:r>
          <a:r>
            <a:rPr lang="en-US" cap="none" sz="1200" b="1" i="0" u="none" baseline="0">
              <a:solidFill>
                <a:srgbClr val="993300"/>
              </a:solidFill>
              <a:latin typeface="Arial"/>
              <a:ea typeface="Arial"/>
              <a:cs typeface="Arial"/>
            </a:rPr>
            <a:t> </a:t>
          </a:r>
          <a:r>
            <a:rPr lang="en-US" cap="none" sz="1200" b="1" i="0" u="none" baseline="0">
              <a:solidFill>
                <a:srgbClr val="993300"/>
              </a:solidFill>
              <a:latin typeface="Arial"/>
              <a:ea typeface="Arial"/>
              <a:cs typeface="Arial"/>
            </a:rPr>
            <a:t>There are no statistical tests to test for multicollinearity using the VIF measure.  VIF=1 is ideal and many authors use VIF=10 as a suggested upper limit for indicting a definite multicollinearity problem for an individual variable (VIF=10 inflates the Standard Error by 3.16).  Some would consider VIF=4 (doubling the Standard Error) as a minimum for indicated a possible multicollinearity problem.   
</a:t>
          </a:r>
          <a:r>
            <a:rPr lang="en-US" cap="none" sz="1200" b="1" i="0" u="none" baseline="0">
              <a:solidFill>
                <a:srgbClr val="000000"/>
              </a:solidFill>
              <a:latin typeface="Arial"/>
              <a:ea typeface="Arial"/>
              <a:cs typeface="Arial"/>
            </a:rPr>
            <a:t>VIF guideline: </a:t>
          </a:r>
          <a:r>
            <a:rPr lang="en-US" cap="none" sz="1200" b="1" i="0" u="none" baseline="0">
              <a:solidFill>
                <a:srgbClr val="0000FF"/>
              </a:solidFill>
              <a:latin typeface="Arial"/>
              <a:ea typeface="Arial"/>
              <a:cs typeface="Arial"/>
            </a:rPr>
            <a:t>VIF ≥ 10, definite indicator of multicollinearity 
</a:t>
          </a:r>
          <a:r>
            <a:rPr lang="en-US" cap="none" sz="1200" b="1" i="0" u="none" baseline="0">
              <a:solidFill>
                <a:srgbClr val="0000FF"/>
              </a:solidFill>
              <a:latin typeface="Arial"/>
              <a:ea typeface="Arial"/>
              <a:cs typeface="Arial"/>
            </a:rPr>
            <a:t>4 ≤ VIF &lt; 10, moderate indicator of multicollinearity
</a:t>
          </a:r>
          <a:r>
            <a:rPr lang="en-US" cap="none" sz="1100" b="0" i="0" u="none" baseline="0">
              <a:solidFill>
                <a:srgbClr val="000000"/>
              </a:solidFill>
              <a:latin typeface="Calibri"/>
              <a:ea typeface="Calibri"/>
              <a:cs typeface="Calibri"/>
            </a:rPr>
            <a:t>Information source:  </a:t>
          </a:r>
          <a:r>
            <a:rPr lang="en-US" cap="none" sz="1100" b="1" i="1" u="none" baseline="0">
              <a:solidFill>
                <a:srgbClr val="000000"/>
              </a:solidFill>
              <a:latin typeface="Calibri"/>
              <a:ea typeface="Calibri"/>
              <a:cs typeface="Calibri"/>
            </a:rPr>
            <a:t>Regression Diagnostics: Identifying Influential Data and Sources of Collinearity</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(1980) by Belsley, Kuh &amp; Welch
</a:t>
          </a:r>
          <a:r>
            <a:rPr lang="en-US" cap="none" sz="1400" b="1" i="1" u="none" baseline="0">
              <a:solidFill>
                <a:srgbClr val="000000"/>
              </a:solidFill>
              <a:latin typeface="Arial"/>
              <a:ea typeface="Arial"/>
              <a:cs typeface="Arial"/>
            </a:rPr>
            <a:t>Excel does not calculate the VIF statistic in its regression procedure. 
</a:t>
          </a:r>
          <a:r>
            <a:rPr lang="en-US" cap="none" sz="1400" b="1" i="0" u="none" baseline="0">
              <a:solidFill>
                <a:srgbClr val="993300"/>
              </a:solidFill>
              <a:latin typeface="Arial"/>
              <a:ea typeface="Arial"/>
              <a:cs typeface="Arial"/>
            </a:rPr>
            <a:t>
</a:t>
          </a:r>
          <a:r>
            <a:rPr lang="en-US" cap="none" sz="1200" b="1" i="0" u="none" baseline="0">
              <a:solidFill>
                <a:srgbClr val="993300"/>
              </a:solidFill>
              <a:latin typeface="Arial"/>
              <a:ea typeface="Arial"/>
              <a:cs typeface="Arial"/>
            </a:rPr>
            <a:t>To check for potential multicollinearity </a:t>
          </a:r>
          <a:r>
            <a:rPr lang="en-US" cap="none" sz="1400" b="1" i="0" u="none" baseline="0">
              <a:solidFill>
                <a:srgbClr val="993300"/>
              </a:solidFill>
              <a:latin typeface="Arial"/>
              <a:ea typeface="Arial"/>
              <a:cs typeface="Arial"/>
            </a:rPr>
            <a:t>use the CORRELATION procedure to calculate an array with all of the correlations between the predictor  (independent) variables</a:t>
          </a:r>
          <a:r>
            <a:rPr lang="en-US" cap="none" sz="1200" b="1" i="0" u="none" baseline="0">
              <a:solidFill>
                <a:srgbClr val="993300"/>
              </a:solidFill>
              <a:latin typeface="Arial"/>
              <a:ea typeface="Arial"/>
              <a:cs typeface="Arial"/>
            </a:rPr>
            <a:t>.  If these variables are truly independent of each other then these correlations should be low.  </a:t>
          </a:r>
          <a:r>
            <a:rPr lang="en-US" cap="none" sz="1400" b="1" i="0" u="none" baseline="0">
              <a:solidFill>
                <a:srgbClr val="993300"/>
              </a:solidFill>
              <a:latin typeface="Arial"/>
              <a:ea typeface="Arial"/>
              <a:cs typeface="Arial"/>
            </a:rPr>
            <a:t>Look for variables with a high correlation with another variable or variables that are moderately correlated with multiple other variables.   
</a:t>
          </a:r>
          <a:r>
            <a:rPr lang="en-US" cap="none" sz="1400" b="1" i="0" u="none" baseline="0">
              <a:solidFill>
                <a:srgbClr val="993300"/>
              </a:solidFill>
              <a:latin typeface="Arial"/>
              <a:ea typeface="Arial"/>
              <a:cs typeface="Arial"/>
            </a:rPr>
            <a:t>For a suspected variable (j) you can calculate the VIF</a:t>
          </a:r>
          <a:r>
            <a:rPr lang="en-US" cap="none" sz="1400" b="1" i="0" u="none" baseline="-25000">
              <a:solidFill>
                <a:srgbClr val="993300"/>
              </a:solidFill>
              <a:latin typeface="Arial"/>
              <a:ea typeface="Arial"/>
              <a:cs typeface="Arial"/>
            </a:rPr>
            <a:t>j</a:t>
          </a:r>
          <a:r>
            <a:rPr lang="en-US" cap="none" sz="1400" b="1" i="0" u="none" baseline="0">
              <a:solidFill>
                <a:srgbClr val="993300"/>
              </a:solidFill>
              <a:latin typeface="Arial"/>
              <a:ea typeface="Arial"/>
              <a:cs typeface="Arial"/>
            </a:rPr>
            <a:t>, by first obtaining an R</a:t>
          </a:r>
          <a:r>
            <a:rPr lang="en-US" cap="none" sz="1400" b="1" i="0" u="none" baseline="-25000">
              <a:solidFill>
                <a:srgbClr val="993300"/>
              </a:solidFill>
              <a:latin typeface="Arial"/>
              <a:ea typeface="Arial"/>
              <a:cs typeface="Arial"/>
            </a:rPr>
            <a:t>j</a:t>
          </a:r>
          <a:r>
            <a:rPr lang="en-US" cap="none" sz="1400" b="1" i="0" u="none" baseline="30000">
              <a:solidFill>
                <a:srgbClr val="993300"/>
              </a:solidFill>
              <a:latin typeface="Arial"/>
              <a:ea typeface="Arial"/>
              <a:cs typeface="Arial"/>
            </a:rPr>
            <a:t>2</a:t>
          </a:r>
          <a:r>
            <a:rPr lang="en-US" cap="none" sz="1400" b="1" i="0" u="none" baseline="0">
              <a:solidFill>
                <a:srgbClr val="993300"/>
              </a:solidFill>
              <a:latin typeface="Arial"/>
              <a:ea typeface="Arial"/>
              <a:cs typeface="Arial"/>
            </a:rPr>
            <a:t> letting it be Y and the other independents be X in a regression, then VIF</a:t>
          </a:r>
          <a:r>
            <a:rPr lang="en-US" cap="none" sz="1400" b="1" i="0" u="none" baseline="-25000">
              <a:solidFill>
                <a:srgbClr val="993300"/>
              </a:solidFill>
              <a:latin typeface="Arial"/>
              <a:ea typeface="Arial"/>
              <a:cs typeface="Arial"/>
            </a:rPr>
            <a:t>j</a:t>
          </a:r>
          <a:r>
            <a:rPr lang="en-US" cap="none" sz="1400" b="1" i="0" u="none" baseline="0">
              <a:solidFill>
                <a:srgbClr val="993300"/>
              </a:solidFill>
              <a:latin typeface="Arial"/>
              <a:ea typeface="Arial"/>
              <a:cs typeface="Arial"/>
            </a:rPr>
            <a:t> = 1 / (1-R</a:t>
          </a:r>
          <a:r>
            <a:rPr lang="en-US" cap="none" sz="1400" b="1" i="0" u="none" baseline="-25000">
              <a:solidFill>
                <a:srgbClr val="993300"/>
              </a:solidFill>
              <a:latin typeface="Arial"/>
              <a:ea typeface="Arial"/>
              <a:cs typeface="Arial"/>
            </a:rPr>
            <a:t>j</a:t>
          </a:r>
          <a:r>
            <a:rPr lang="en-US" cap="none" sz="1400" b="1" i="0" u="none" baseline="30000">
              <a:solidFill>
                <a:srgbClr val="993300"/>
              </a:solidFill>
              <a:latin typeface="Arial"/>
              <a:ea typeface="Arial"/>
              <a:cs typeface="Arial"/>
            </a:rPr>
            <a:t>2</a:t>
          </a:r>
          <a:r>
            <a:rPr lang="en-US" cap="none" sz="1400" b="1" i="0" u="none" baseline="0">
              <a:solidFill>
                <a:srgbClr val="9933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9</xdr:col>
      <xdr:colOff>171450</xdr:colOff>
      <xdr:row>15</xdr:row>
      <xdr:rowOff>38100</xdr:rowOff>
    </xdr:to>
    <xdr:sp>
      <xdr:nvSpPr>
        <xdr:cNvPr id="1" name="Text 1"/>
        <xdr:cNvSpPr txBox="1">
          <a:spLocks noChangeArrowheads="1"/>
        </xdr:cNvSpPr>
      </xdr:nvSpPr>
      <xdr:spPr>
        <a:xfrm>
          <a:off x="57150" y="19050"/>
          <a:ext cx="5600700" cy="2447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FF"/>
              </a:solidFill>
              <a:latin typeface="Arial"/>
              <a:ea typeface="Arial"/>
              <a:cs typeface="Arial"/>
            </a:rPr>
            <a:t>Assumptions for Inferences in Multiple Linear Regression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The specified regression model has the correct form
</a:t>
          </a:r>
          <a:r>
            <a:rPr lang="en-US" cap="none" sz="1200" b="0" i="0" u="none" baseline="0">
              <a:solidFill>
                <a:srgbClr val="000000"/>
              </a:solidFill>
              <a:latin typeface="Arial"/>
              <a:ea typeface="Arial"/>
              <a:cs typeface="Arial"/>
            </a:rPr>
            <a:t>2. The error variance is constant
</a:t>
          </a:r>
          <a:r>
            <a:rPr lang="en-US" cap="none" sz="1200" b="0" i="0" u="none" baseline="0">
              <a:solidFill>
                <a:srgbClr val="000000"/>
              </a:solidFill>
              <a:latin typeface="Arial"/>
              <a:ea typeface="Arial"/>
              <a:cs typeface="Arial"/>
            </a:rPr>
            <a:t>3. Random errors are independent and normally distributed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Violations of these assumptions can be generally be detected by examining the plots of residuals. </a:t>
          </a:r>
          <a:r>
            <a:rPr lang="en-US" cap="none" sz="1200" b="1" i="0" u="none" baseline="0">
              <a:solidFill>
                <a:srgbClr val="000000"/>
              </a:solidFill>
              <a:latin typeface="Arial"/>
              <a:ea typeface="Arial"/>
              <a:cs typeface="Arial"/>
            </a:rPr>
            <a:t> </a:t>
          </a:r>
          <a:r>
            <a:rPr lang="en-US" cap="none" sz="1200" b="1" i="0" u="none" baseline="0">
              <a:solidFill>
                <a:srgbClr val="FF00FF"/>
              </a:solidFill>
              <a:latin typeface="Arial"/>
              <a:ea typeface="Arial"/>
              <a:cs typeface="Arial"/>
            </a:rPr>
            <a:t>If the residuals exhibit any definite pattern then this indicates a possible violation of one or more assumptions.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8000"/>
              </a:solidFill>
              <a:latin typeface="Arial"/>
              <a:ea typeface="Arial"/>
              <a:cs typeface="Arial"/>
            </a:rPr>
            <a:t>Note that the coefficient estimates are still unbiased least squares estimates of population coefficient values if there is a violation of the assumptions 2 or  3 above</a:t>
          </a:r>
          <a:r>
            <a:rPr lang="en-US" cap="none" sz="12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14</xdr:col>
      <xdr:colOff>38100</xdr:colOff>
      <xdr:row>9</xdr:row>
      <xdr:rowOff>114300</xdr:rowOff>
    </xdr:to>
    <xdr:sp>
      <xdr:nvSpPr>
        <xdr:cNvPr id="1" name="Text 1"/>
        <xdr:cNvSpPr txBox="1">
          <a:spLocks noChangeArrowheads="1"/>
        </xdr:cNvSpPr>
      </xdr:nvSpPr>
      <xdr:spPr>
        <a:xfrm>
          <a:off x="19050" y="28575"/>
          <a:ext cx="6667500" cy="15430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A qualitative predictor variable can be expressed by one or more </a:t>
          </a:r>
          <a:r>
            <a:rPr lang="en-US" cap="none" sz="1200" b="1" i="0" u="none" baseline="0">
              <a:solidFill>
                <a:srgbClr val="000000"/>
              </a:solidFill>
              <a:latin typeface="Arial"/>
              <a:ea typeface="Arial"/>
              <a:cs typeface="Arial"/>
            </a:rPr>
            <a:t>indicator</a:t>
          </a:r>
          <a:r>
            <a:rPr lang="en-US" cap="none" sz="1200" b="0" i="0" u="none" baseline="0">
              <a:solidFill>
                <a:srgbClr val="000000"/>
              </a:solidFill>
              <a:latin typeface="Arial"/>
              <a:ea typeface="Arial"/>
              <a:cs typeface="Arial"/>
            </a:rPr>
            <a:t> or </a:t>
          </a:r>
          <a:r>
            <a:rPr lang="en-US" cap="none" sz="1200" b="1" i="0" u="none" baseline="0">
              <a:solidFill>
                <a:srgbClr val="000000"/>
              </a:solidFill>
              <a:latin typeface="Arial"/>
              <a:ea typeface="Arial"/>
              <a:cs typeface="Arial"/>
            </a:rPr>
            <a:t>dummy </a:t>
          </a:r>
          <a:r>
            <a:rPr lang="en-US" cap="none" sz="1200" b="0" i="0" u="none" baseline="0">
              <a:solidFill>
                <a:srgbClr val="000000"/>
              </a:solidFill>
              <a:latin typeface="Arial"/>
              <a:ea typeface="Arial"/>
              <a:cs typeface="Arial"/>
            </a:rPr>
            <a:t>variables (Section 19.1, page 620 2nd edition).  </a:t>
          </a:r>
          <a:r>
            <a:rPr lang="en-US" cap="none" sz="1200" b="0" i="0" u="none" baseline="0">
              <a:solidFill>
                <a:srgbClr val="0000FF"/>
              </a:solidFill>
              <a:latin typeface="Arial"/>
              <a:ea typeface="Arial"/>
              <a:cs typeface="Arial"/>
            </a:rPr>
            <a:t>If C is the number of categories for the qualitative variable then C-1 dummy variables are required to describe the qualitative variable.</a:t>
          </a:r>
          <a:r>
            <a:rPr lang="en-US" cap="none" sz="1200" b="0" i="0" u="none" baseline="0">
              <a:solidFill>
                <a:srgbClr val="000000"/>
              </a:solidFill>
              <a:latin typeface="Arial"/>
              <a:ea typeface="Arial"/>
              <a:cs typeface="Arial"/>
            </a:rPr>
            <a:t>
</a:t>
          </a:r>
          <a:r>
            <a:rPr lang="en-US" cap="none" sz="1200" b="1" i="0" u="none" baseline="0">
              <a:solidFill>
                <a:srgbClr val="FF00FF"/>
              </a:solidFill>
              <a:latin typeface="Arial"/>
              <a:ea typeface="Arial"/>
              <a:cs typeface="Arial"/>
            </a:rPr>
            <a:t>A dummy variable takes on the values of either 0 or 1</a:t>
          </a:r>
          <a:r>
            <a:rPr lang="en-US" cap="none" sz="1200" b="0" i="0" u="none" baseline="0">
              <a:solidFill>
                <a:srgbClr val="000000"/>
              </a:solidFill>
              <a:latin typeface="Arial"/>
              <a:ea typeface="Arial"/>
              <a:cs typeface="Arial"/>
            </a:rPr>
            <a:t>.  To describe the sex of an individual a dummy variable entitled FEMALE would have the value of 1 for a female and a value of 0 for a male.  To describe the class for undergraduate students, there are 4 categories (freshman, sophomore, junior &amp; senior), one would use 3 dummy variables.  One category is selected as the reference category and one dummy is created for each of the other categories.   See below.</a:t>
          </a:r>
        </a:p>
      </xdr:txBody>
    </xdr:sp>
    <xdr:clientData/>
  </xdr:twoCellAnchor>
  <xdr:twoCellAnchor>
    <xdr:from>
      <xdr:col>0</xdr:col>
      <xdr:colOff>0</xdr:colOff>
      <xdr:row>19</xdr:row>
      <xdr:rowOff>66675</xdr:rowOff>
    </xdr:from>
    <xdr:to>
      <xdr:col>13</xdr:col>
      <xdr:colOff>533400</xdr:colOff>
      <xdr:row>30</xdr:row>
      <xdr:rowOff>142875</xdr:rowOff>
    </xdr:to>
    <xdr:sp>
      <xdr:nvSpPr>
        <xdr:cNvPr id="2" name="TextBox 2"/>
        <xdr:cNvSpPr txBox="1">
          <a:spLocks noChangeArrowheads="1"/>
        </xdr:cNvSpPr>
      </xdr:nvSpPr>
      <xdr:spPr>
        <a:xfrm>
          <a:off x="0" y="3143250"/>
          <a:ext cx="6572250" cy="1857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The coefficients for the dummy variables indicate how far  the category represented by the variable is above or below the reference category</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at  the origin</a:t>
          </a:r>
          <a:r>
            <a:rPr lang="en-US" cap="none" sz="1200" b="0" i="0" u="none" baseline="0">
              <a:solidFill>
                <a:srgbClr val="000000"/>
              </a:solidFill>
              <a:latin typeface="Times New Roman"/>
              <a:ea typeface="Times New Roman"/>
              <a:cs typeface="Times New Roman"/>
            </a:rPr>
            <a:t>.  The coefficient for a dummy variable effectively adjusts the model intercept up or down depending on the value of the dummy variable coefficient.  
</a:t>
          </a:r>
          <a:r>
            <a:rPr lang="en-US" cap="none" sz="1400" b="1" i="0" u="none" baseline="0">
              <a:solidFill>
                <a:srgbClr val="0000FF"/>
              </a:solidFill>
              <a:latin typeface="Times New Roman"/>
              <a:ea typeface="Times New Roman"/>
              <a:cs typeface="Times New Roman"/>
            </a:rPr>
            <a:t>The  model can also use an interaction term or terms to allow the  coefficient or slope of a quantitative variable to be different for different categories represented by the dummy variable(s)</a:t>
          </a:r>
          <a:r>
            <a:rPr lang="en-US" cap="none" sz="1400" b="0" i="0" u="none" baseline="0">
              <a:solidFill>
                <a:srgbClr val="0000FF"/>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[Section 19.2, page 624 2nd edition</a:t>
          </a:r>
          <a:r>
            <a:rPr lang="en-US" cap="none" sz="1200" b="0" i="0" u="none" baseline="0">
              <a:solidFill>
                <a:srgbClr val="0000FF"/>
              </a:solidFill>
              <a:latin typeface="Times New Roman"/>
              <a:ea typeface="Times New Roman"/>
              <a:cs typeface="Times New Roman"/>
            </a:rPr>
            <a:t>].  An interaction variable is created by multiplying two variables together to create a new variable.   If one of these variables is a dummy variable then the model will use the coefficient of this interaction term to adjust the slope or coefficent of the quantitative variable to be different for the category represented by this dummy variable.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xdr:row>
      <xdr:rowOff>57150</xdr:rowOff>
    </xdr:from>
    <xdr:to>
      <xdr:col>17</xdr:col>
      <xdr:colOff>466725</xdr:colOff>
      <xdr:row>26</xdr:row>
      <xdr:rowOff>133350</xdr:rowOff>
    </xdr:to>
    <xdr:graphicFrame>
      <xdr:nvGraphicFramePr>
        <xdr:cNvPr id="1" name="Chart 1"/>
        <xdr:cNvGraphicFramePr/>
      </xdr:nvGraphicFramePr>
      <xdr:xfrm>
        <a:off x="6124575" y="219075"/>
        <a:ext cx="4705350" cy="41433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66675</xdr:rowOff>
    </xdr:from>
    <xdr:to>
      <xdr:col>9</xdr:col>
      <xdr:colOff>28575</xdr:colOff>
      <xdr:row>22</xdr:row>
      <xdr:rowOff>152400</xdr:rowOff>
    </xdr:to>
    <xdr:graphicFrame>
      <xdr:nvGraphicFramePr>
        <xdr:cNvPr id="1" name="Chart 3"/>
        <xdr:cNvGraphicFramePr/>
      </xdr:nvGraphicFramePr>
      <xdr:xfrm>
        <a:off x="57150" y="228600"/>
        <a:ext cx="6096000" cy="35433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9525</xdr:rowOff>
    </xdr:from>
    <xdr:to>
      <xdr:col>2</xdr:col>
      <xdr:colOff>457200</xdr:colOff>
      <xdr:row>19</xdr:row>
      <xdr:rowOff>85725</xdr:rowOff>
    </xdr:to>
    <xdr:pic>
      <xdr:nvPicPr>
        <xdr:cNvPr id="1" name="Picture 1"/>
        <xdr:cNvPicPr preferRelativeResize="1">
          <a:picLocks noChangeAspect="1"/>
        </xdr:cNvPicPr>
      </xdr:nvPicPr>
      <xdr:blipFill>
        <a:blip r:embed="rId1"/>
        <a:srcRect l="40545" t="64967" r="33332" b="28025"/>
        <a:stretch>
          <a:fillRect/>
        </a:stretch>
      </xdr:blipFill>
      <xdr:spPr>
        <a:xfrm>
          <a:off x="9525" y="2724150"/>
          <a:ext cx="2428875" cy="581025"/>
        </a:xfrm>
        <a:prstGeom prst="rect">
          <a:avLst/>
        </a:prstGeom>
        <a:noFill/>
        <a:ln w="9525" cmpd="sng">
          <a:noFill/>
        </a:ln>
      </xdr:spPr>
    </xdr:pic>
    <xdr:clientData/>
  </xdr:twoCellAnchor>
  <xdr:twoCellAnchor editAs="oneCell">
    <xdr:from>
      <xdr:col>3</xdr:col>
      <xdr:colOff>752475</xdr:colOff>
      <xdr:row>17</xdr:row>
      <xdr:rowOff>19050</xdr:rowOff>
    </xdr:from>
    <xdr:to>
      <xdr:col>8</xdr:col>
      <xdr:colOff>161925</xdr:colOff>
      <xdr:row>21</xdr:row>
      <xdr:rowOff>142875</xdr:rowOff>
    </xdr:to>
    <xdr:pic>
      <xdr:nvPicPr>
        <xdr:cNvPr id="2" name="Picture 2"/>
        <xdr:cNvPicPr preferRelativeResize="1">
          <a:picLocks noChangeAspect="1"/>
        </xdr:cNvPicPr>
      </xdr:nvPicPr>
      <xdr:blipFill>
        <a:blip r:embed="rId2"/>
        <a:srcRect l="39744" t="52441" r="33332" b="40763"/>
        <a:stretch>
          <a:fillRect/>
        </a:stretch>
      </xdr:blipFill>
      <xdr:spPr>
        <a:xfrm>
          <a:off x="3619500" y="2914650"/>
          <a:ext cx="3162300" cy="771525"/>
        </a:xfrm>
        <a:prstGeom prst="rect">
          <a:avLst/>
        </a:prstGeom>
        <a:noFill/>
        <a:ln w="9525" cmpd="sng">
          <a:noFill/>
        </a:ln>
      </xdr:spPr>
    </xdr:pic>
    <xdr:clientData/>
  </xdr:twoCellAnchor>
  <xdr:twoCellAnchor>
    <xdr:from>
      <xdr:col>0</xdr:col>
      <xdr:colOff>38100</xdr:colOff>
      <xdr:row>0</xdr:row>
      <xdr:rowOff>38100</xdr:rowOff>
    </xdr:from>
    <xdr:to>
      <xdr:col>10</xdr:col>
      <xdr:colOff>57150</xdr:colOff>
      <xdr:row>6</xdr:row>
      <xdr:rowOff>114300</xdr:rowOff>
    </xdr:to>
    <xdr:sp>
      <xdr:nvSpPr>
        <xdr:cNvPr id="3" name="TextBox 3"/>
        <xdr:cNvSpPr txBox="1">
          <a:spLocks noChangeArrowheads="1"/>
        </xdr:cNvSpPr>
      </xdr:nvSpPr>
      <xdr:spPr>
        <a:xfrm>
          <a:off x="38100" y="38100"/>
          <a:ext cx="8181975" cy="1047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Confidence Intervals</a:t>
          </a:r>
          <a:r>
            <a:rPr lang="en-US" cap="none" sz="1100" b="0" i="0" u="none" baseline="0">
              <a:solidFill>
                <a:srgbClr val="000000"/>
              </a:solidFill>
              <a:latin typeface="Calibri"/>
              <a:ea typeface="Calibri"/>
              <a:cs typeface="Calibri"/>
            </a:rPr>
            <a:t> for  the response Y given a value of the predictor X ( I prefer using x</a:t>
          </a:r>
          <a:r>
            <a:rPr lang="en-US" cap="none" sz="1100" b="0" i="0" u="none" baseline="-2500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 as the given value while the text uses x</a:t>
          </a:r>
          <a:r>
            <a:rPr lang="en-US" cap="none" sz="1100" b="0" i="0" u="none" baseline="-25000">
              <a:solidFill>
                <a:srgbClr val="000000"/>
              </a:solidFill>
              <a:latin typeface="Calibri"/>
              <a:ea typeface="Calibri"/>
              <a:cs typeface="Calibri"/>
            </a:rPr>
            <a:t>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is important to note the difference between finding a confidence interval for </a:t>
          </a:r>
          <a:r>
            <a:rPr lang="en-US" cap="none" sz="1100" b="1" i="0" u="none" baseline="0">
              <a:solidFill>
                <a:srgbClr val="008000"/>
              </a:solidFill>
              <a:latin typeface="Calibri"/>
              <a:ea typeface="Calibri"/>
              <a:cs typeface="Calibri"/>
            </a:rPr>
            <a:t>the mean value of Y also referred to as the expected value of y, E(Y|X)</a:t>
          </a:r>
          <a:r>
            <a:rPr lang="en-US" cap="none" sz="1100" b="0" i="0" u="none" baseline="0">
              <a:solidFill>
                <a:srgbClr val="000000"/>
              </a:solidFill>
              <a:latin typeface="Calibri"/>
              <a:ea typeface="Calibri"/>
              <a:cs typeface="Calibri"/>
            </a:rPr>
            <a:t>, and finding a confidence interval for </a:t>
          </a:r>
          <a:r>
            <a:rPr lang="en-US" cap="none" sz="1100" b="1" i="0" u="none" baseline="0">
              <a:solidFill>
                <a:srgbClr val="0000FF"/>
              </a:solidFill>
              <a:latin typeface="Calibri"/>
              <a:ea typeface="Calibri"/>
              <a:cs typeface="Calibri"/>
            </a:rPr>
            <a:t>an individual value of Y given the value of X</a:t>
          </a:r>
          <a:r>
            <a:rPr lang="en-US" cap="none" sz="1100" b="0" i="0" u="none" baseline="0">
              <a:solidFill>
                <a:srgbClr val="000000"/>
              </a:solidFill>
              <a:latin typeface="Calibri"/>
              <a:ea typeface="Calibri"/>
              <a:cs typeface="Calibri"/>
            </a:rPr>
            <a:t>.    Y^(X) is used as the center of each interval, however   the standard erro r is different as shown below.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xdr:row>
      <xdr:rowOff>161925</xdr:rowOff>
    </xdr:from>
    <xdr:ext cx="190500" cy="314325"/>
    <xdr:sp>
      <xdr:nvSpPr>
        <xdr:cNvPr id="1" name="TextBox 1"/>
        <xdr:cNvSpPr txBox="1">
          <a:spLocks noChangeArrowheads="1"/>
        </xdr:cNvSpPr>
      </xdr:nvSpPr>
      <xdr:spPr>
        <a:xfrm>
          <a:off x="1685925" y="781050"/>
          <a:ext cx="190500" cy="314325"/>
        </a:xfrm>
        <a:prstGeom prst="rect">
          <a:avLst/>
        </a:prstGeom>
        <a:noFill/>
        <a:ln w="9525" cmpd="sng">
          <a:noFill/>
        </a:ln>
      </xdr:spPr>
      <xdr:txBody>
        <a:bodyPr vertOverflow="clip" wrap="square"/>
        <a:p>
          <a:pPr algn="l">
            <a:defRPr/>
          </a:pPr>
          <a:r>
            <a:rPr lang="en-US" cap="none" sz="1400" b="1" i="0" u="none" baseline="0">
              <a:solidFill>
                <a:srgbClr val="000000"/>
              </a:solidFill>
              <a:latin typeface="Cambria Math"/>
              <a:ea typeface="Cambria Math"/>
              <a:cs typeface="Cambria Math"/>
            </a:rPr>
            <a:t>X</a:t>
          </a:r>
          <a:r>
            <a:rPr lang="en-US" cap="none" sz="1400" b="1" i="0" u="none" baseline="0">
              <a:solidFill>
                <a:srgbClr val="000000"/>
              </a:solidFill>
              <a:latin typeface="Cambria Math"/>
              <a:ea typeface="Cambria Math"/>
              <a:cs typeface="Cambria Math"/>
            </a:rPr>
            <a:t> ̅</a:t>
          </a:r>
        </a:p>
      </xdr:txBody>
    </xdr:sp>
    <xdr:clientData/>
  </xdr:oneCellAnchor>
  <xdr:oneCellAnchor>
    <xdr:from>
      <xdr:col>2</xdr:col>
      <xdr:colOff>371475</xdr:colOff>
      <xdr:row>5</xdr:row>
      <xdr:rowOff>257175</xdr:rowOff>
    </xdr:from>
    <xdr:ext cx="266700" cy="314325"/>
    <xdr:sp>
      <xdr:nvSpPr>
        <xdr:cNvPr id="2" name="TextBox 2"/>
        <xdr:cNvSpPr txBox="1">
          <a:spLocks noChangeArrowheads="1"/>
        </xdr:cNvSpPr>
      </xdr:nvSpPr>
      <xdr:spPr>
        <a:xfrm>
          <a:off x="1676400" y="1314450"/>
          <a:ext cx="266700"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Cambria Math"/>
              <a:ea typeface="Cambria Math"/>
              <a:cs typeface="Cambria Math"/>
            </a:rPr>
            <a:t>(</a:t>
          </a:r>
          <a:r>
            <a:rPr lang="en-US" cap="none" sz="1400" b="1" i="0" u="none" baseline="0">
              <a:solidFill>
                <a:srgbClr val="000000"/>
              </a:solidFill>
              <a:latin typeface="Cambria Math"/>
              <a:ea typeface="Cambria Math"/>
              <a:cs typeface="Cambria Math"/>
            </a:rPr>
            <a:t>Y </a:t>
          </a:r>
          <a:r>
            <a:rPr lang="en-US" cap="none" sz="1400" b="1" i="0" u="none" baseline="0">
              <a:solidFill>
                <a:srgbClr val="000000"/>
              </a:solidFill>
              <a:latin typeface="Cambria Math"/>
              <a:ea typeface="Cambria Math"/>
              <a:cs typeface="Cambria Math"/>
            </a:rPr>
            <a:t>) ̅</a:t>
          </a:r>
        </a:p>
      </xdr:txBody>
    </xdr:sp>
    <xdr:clientData/>
  </xdr:one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0.62675</cdr:x>
      <cdr:y>0.0115</cdr:y>
    </cdr:from>
    <cdr:to>
      <cdr:x>0.9965</cdr:x>
      <cdr:y>0.10825</cdr:y>
    </cdr:to>
    <cdr:sp>
      <cdr:nvSpPr>
        <cdr:cNvPr id="1" name="Text Box 1"/>
        <cdr:cNvSpPr txBox="1">
          <a:spLocks noChangeArrowheads="1"/>
        </cdr:cNvSpPr>
      </cdr:nvSpPr>
      <cdr:spPr>
        <a:xfrm>
          <a:off x="4257675" y="47625"/>
          <a:ext cx="2514600" cy="428625"/>
        </a:xfrm>
        <a:prstGeom prst="rect">
          <a:avLst/>
        </a:prstGeom>
        <a:noFill/>
        <a:ln w="1" cmpd="sng">
          <a:noFill/>
        </a:ln>
      </cdr:spPr>
      <cdr:txBody>
        <a:bodyPr vertOverflow="clip" wrap="square" lIns="27432" tIns="27432" rIns="27432" bIns="27432" anchor="ctr"/>
        <a:p>
          <a:pPr algn="ctr">
            <a:defRPr/>
          </a:pPr>
          <a:r>
            <a:rPr lang="en-US" cap="none" sz="1125" b="1" i="0" u="none" baseline="0">
              <a:solidFill>
                <a:srgbClr val="000000"/>
              </a:solidFill>
              <a:latin typeface="Arial"/>
              <a:ea typeface="Arial"/>
              <a:cs typeface="Arial"/>
            </a:rPr>
            <a:t>95% Confidence Intervals</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12</xdr:col>
      <xdr:colOff>457200</xdr:colOff>
      <xdr:row>29</xdr:row>
      <xdr:rowOff>57150</xdr:rowOff>
    </xdr:to>
    <xdr:graphicFrame>
      <xdr:nvGraphicFramePr>
        <xdr:cNvPr id="1" name="Chart 3"/>
        <xdr:cNvGraphicFramePr/>
      </xdr:nvGraphicFramePr>
      <xdr:xfrm>
        <a:off x="0" y="361950"/>
        <a:ext cx="6800850" cy="44767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0.864</cdr:y>
    </cdr:from>
    <cdr:to>
      <cdr:x>1</cdr:x>
      <cdr:y>1</cdr:y>
    </cdr:to>
    <cdr:sp>
      <cdr:nvSpPr>
        <cdr:cNvPr id="1" name="TextBox 1"/>
        <cdr:cNvSpPr txBox="1">
          <a:spLocks noChangeArrowheads="1"/>
        </cdr:cNvSpPr>
      </cdr:nvSpPr>
      <cdr:spPr>
        <a:xfrm>
          <a:off x="161925" y="1238250"/>
          <a:ext cx="44481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FF"/>
              </a:solidFill>
              <a:latin typeface="Calibri"/>
              <a:ea typeface="Calibri"/>
              <a:cs typeface="Calibri"/>
            </a:rPr>
            <a:t>-3            -2            -1              0             1              2             3              4              5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0</xdr:rowOff>
    </xdr:from>
    <xdr:to>
      <xdr:col>8</xdr:col>
      <xdr:colOff>428625</xdr:colOff>
      <xdr:row>8</xdr:row>
      <xdr:rowOff>142875</xdr:rowOff>
    </xdr:to>
    <xdr:graphicFrame>
      <xdr:nvGraphicFramePr>
        <xdr:cNvPr id="1" name="Chart 1"/>
        <xdr:cNvGraphicFramePr/>
      </xdr:nvGraphicFramePr>
      <xdr:xfrm>
        <a:off x="1438275" y="0"/>
        <a:ext cx="4562475" cy="14382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638175</xdr:colOff>
      <xdr:row>0</xdr:row>
      <xdr:rowOff>0</xdr:rowOff>
    </xdr:from>
    <xdr:to>
      <xdr:col>12</xdr:col>
      <xdr:colOff>314325</xdr:colOff>
      <xdr:row>11</xdr:row>
      <xdr:rowOff>142875</xdr:rowOff>
    </xdr:to>
    <xdr:pic>
      <xdr:nvPicPr>
        <xdr:cNvPr id="2" name="Picture 2"/>
        <xdr:cNvPicPr preferRelativeResize="1">
          <a:picLocks noChangeAspect="1"/>
        </xdr:cNvPicPr>
      </xdr:nvPicPr>
      <xdr:blipFill>
        <a:blip r:embed="rId2"/>
        <a:srcRect r="26498" b="42968"/>
        <a:stretch>
          <a:fillRect/>
        </a:stretch>
      </xdr:blipFill>
      <xdr:spPr>
        <a:xfrm>
          <a:off x="6210300" y="0"/>
          <a:ext cx="2543175" cy="1943100"/>
        </a:xfrm>
        <a:prstGeom prst="rect">
          <a:avLst/>
        </a:prstGeom>
        <a:noFill/>
        <a:ln w="9525" cmpd="sng">
          <a:noFill/>
        </a:ln>
      </xdr:spPr>
    </xdr:pic>
    <xdr:clientData/>
  </xdr:twoCellAnchor>
  <xdr:twoCellAnchor>
    <xdr:from>
      <xdr:col>5</xdr:col>
      <xdr:colOff>28575</xdr:colOff>
      <xdr:row>0</xdr:row>
      <xdr:rowOff>66675</xdr:rowOff>
    </xdr:from>
    <xdr:to>
      <xdr:col>5</xdr:col>
      <xdr:colOff>47625</xdr:colOff>
      <xdr:row>7</xdr:row>
      <xdr:rowOff>95250</xdr:rowOff>
    </xdr:to>
    <xdr:sp>
      <xdr:nvSpPr>
        <xdr:cNvPr id="3" name="Straight Connector 4"/>
        <xdr:cNvSpPr>
          <a:spLocks/>
        </xdr:cNvSpPr>
      </xdr:nvSpPr>
      <xdr:spPr>
        <a:xfrm rot="16200000" flipV="1">
          <a:off x="3314700" y="66675"/>
          <a:ext cx="19050" cy="1162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0.864</cdr:y>
    </cdr:from>
    <cdr:to>
      <cdr:x>1</cdr:x>
      <cdr:y>1</cdr:y>
    </cdr:to>
    <cdr:sp>
      <cdr:nvSpPr>
        <cdr:cNvPr id="1" name="TextBox 1"/>
        <cdr:cNvSpPr txBox="1">
          <a:spLocks noChangeArrowheads="1"/>
        </cdr:cNvSpPr>
      </cdr:nvSpPr>
      <cdr:spPr>
        <a:xfrm>
          <a:off x="161925" y="1238250"/>
          <a:ext cx="4429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FF6600"/>
              </a:solidFill>
              <a:latin typeface="Calibri"/>
              <a:ea typeface="Calibri"/>
              <a:cs typeface="Calibri"/>
            </a:rPr>
            <a:t>-3            -2            -1              0             1              2             3              4              5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0</xdr:rowOff>
    </xdr:from>
    <xdr:to>
      <xdr:col>8</xdr:col>
      <xdr:colOff>428625</xdr:colOff>
      <xdr:row>8</xdr:row>
      <xdr:rowOff>142875</xdr:rowOff>
    </xdr:to>
    <xdr:graphicFrame>
      <xdr:nvGraphicFramePr>
        <xdr:cNvPr id="1" name="Chart 1"/>
        <xdr:cNvGraphicFramePr/>
      </xdr:nvGraphicFramePr>
      <xdr:xfrm>
        <a:off x="1438275" y="0"/>
        <a:ext cx="4543425" cy="1438275"/>
      </xdr:xfrm>
      <a:graphic>
        <a:graphicData uri="http://schemas.openxmlformats.org/drawingml/2006/chart">
          <c:chart xmlns:c="http://schemas.openxmlformats.org/drawingml/2006/chart" r:id="rId1"/>
        </a:graphicData>
      </a:graphic>
    </xdr:graphicFrame>
    <xdr:clientData/>
  </xdr:twoCellAnchor>
  <xdr:twoCellAnchor>
    <xdr:from>
      <xdr:col>5</xdr:col>
      <xdr:colOff>28575</xdr:colOff>
      <xdr:row>0</xdr:row>
      <xdr:rowOff>66675</xdr:rowOff>
    </xdr:from>
    <xdr:to>
      <xdr:col>5</xdr:col>
      <xdr:colOff>47625</xdr:colOff>
      <xdr:row>7</xdr:row>
      <xdr:rowOff>95250</xdr:rowOff>
    </xdr:to>
    <xdr:sp>
      <xdr:nvSpPr>
        <xdr:cNvPr id="2" name="Straight Connector 3"/>
        <xdr:cNvSpPr>
          <a:spLocks/>
        </xdr:cNvSpPr>
      </xdr:nvSpPr>
      <xdr:spPr>
        <a:xfrm rot="16200000" flipV="1">
          <a:off x="3314700" y="66675"/>
          <a:ext cx="19050" cy="1162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476250</xdr:colOff>
      <xdr:row>0</xdr:row>
      <xdr:rowOff>0</xdr:rowOff>
    </xdr:from>
    <xdr:to>
      <xdr:col>12</xdr:col>
      <xdr:colOff>38100</xdr:colOff>
      <xdr:row>10</xdr:row>
      <xdr:rowOff>142875</xdr:rowOff>
    </xdr:to>
    <xdr:pic>
      <xdr:nvPicPr>
        <xdr:cNvPr id="3" name="Picture 4"/>
        <xdr:cNvPicPr preferRelativeResize="1">
          <a:picLocks noChangeAspect="1"/>
        </xdr:cNvPicPr>
      </xdr:nvPicPr>
      <xdr:blipFill>
        <a:blip r:embed="rId2"/>
        <a:srcRect r="25721" b="45675"/>
        <a:stretch>
          <a:fillRect/>
        </a:stretch>
      </xdr:blipFill>
      <xdr:spPr>
        <a:xfrm>
          <a:off x="6029325" y="0"/>
          <a:ext cx="2743200" cy="1781175"/>
        </a:xfrm>
        <a:prstGeom prst="rect">
          <a:avLst/>
        </a:prstGeom>
        <a:noFill/>
        <a:ln w="1" cmpd="sng">
          <a:noFill/>
        </a:ln>
      </xdr:spPr>
    </xdr:pic>
    <xdr:clientData/>
  </xdr:twoCellAnchor>
  <xdr:twoCellAnchor>
    <xdr:from>
      <xdr:col>0</xdr:col>
      <xdr:colOff>38100</xdr:colOff>
      <xdr:row>10</xdr:row>
      <xdr:rowOff>0</xdr:rowOff>
    </xdr:from>
    <xdr:to>
      <xdr:col>3</xdr:col>
      <xdr:colOff>895350</xdr:colOff>
      <xdr:row>12</xdr:row>
      <xdr:rowOff>152400</xdr:rowOff>
    </xdr:to>
    <xdr:sp>
      <xdr:nvSpPr>
        <xdr:cNvPr id="4" name="TextBox 5"/>
        <xdr:cNvSpPr txBox="1">
          <a:spLocks noChangeArrowheads="1"/>
        </xdr:cNvSpPr>
      </xdr:nvSpPr>
      <xdr:spPr>
        <a:xfrm>
          <a:off x="38100" y="1638300"/>
          <a:ext cx="2228850"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6600"/>
              </a:solidFill>
              <a:latin typeface="Calibri"/>
              <a:ea typeface="Calibri"/>
              <a:cs typeface="Calibri"/>
            </a:rPr>
            <a:t>Transform the date</a:t>
          </a:r>
          <a:r>
            <a:rPr lang="en-US" cap="none" sz="1100" b="0" i="0" u="none" baseline="0">
              <a:solidFill>
                <a:srgbClr val="FF6600"/>
              </a:solidFill>
              <a:latin typeface="Calibri"/>
              <a:ea typeface="Calibri"/>
              <a:cs typeface="Calibri"/>
            </a:rPr>
            <a:t> so x=3 is on the y axis for the transformed data.</a:t>
          </a:r>
        </a:p>
      </xdr:txBody>
    </xdr:sp>
    <xdr:clientData/>
  </xdr:twoCellAnchor>
  <xdr:twoCellAnchor>
    <xdr:from>
      <xdr:col>3</xdr:col>
      <xdr:colOff>876300</xdr:colOff>
      <xdr:row>28</xdr:row>
      <xdr:rowOff>19050</xdr:rowOff>
    </xdr:from>
    <xdr:to>
      <xdr:col>4</xdr:col>
      <xdr:colOff>28575</xdr:colOff>
      <xdr:row>29</xdr:row>
      <xdr:rowOff>9525</xdr:rowOff>
    </xdr:to>
    <xdr:sp>
      <xdr:nvSpPr>
        <xdr:cNvPr id="5" name="Straight Arrow Connector 7"/>
        <xdr:cNvSpPr>
          <a:spLocks/>
        </xdr:cNvSpPr>
      </xdr:nvSpPr>
      <xdr:spPr>
        <a:xfrm rot="5400000">
          <a:off x="2247900" y="4705350"/>
          <a:ext cx="57150" cy="152400"/>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0</xdr:row>
      <xdr:rowOff>0</xdr:rowOff>
    </xdr:from>
    <xdr:to>
      <xdr:col>11</xdr:col>
      <xdr:colOff>352425</xdr:colOff>
      <xdr:row>9</xdr:row>
      <xdr:rowOff>85725</xdr:rowOff>
    </xdr:to>
    <xdr:pic>
      <xdr:nvPicPr>
        <xdr:cNvPr id="1" name="Picture 1"/>
        <xdr:cNvPicPr preferRelativeResize="1">
          <a:picLocks noChangeAspect="1"/>
        </xdr:cNvPicPr>
      </xdr:nvPicPr>
      <xdr:blipFill>
        <a:blip r:embed="rId1"/>
        <a:srcRect r="24760" b="44595"/>
        <a:stretch>
          <a:fillRect/>
        </a:stretch>
      </xdr:blipFill>
      <xdr:spPr>
        <a:xfrm>
          <a:off x="4638675" y="0"/>
          <a:ext cx="2400300" cy="1571625"/>
        </a:xfrm>
        <a:prstGeom prst="rect">
          <a:avLst/>
        </a:prstGeom>
        <a:noFill/>
        <a:ln w="1" cmpd="sng">
          <a:noFill/>
        </a:ln>
      </xdr:spPr>
    </xdr:pic>
    <xdr:clientData/>
  </xdr:twoCellAnchor>
  <xdr:twoCellAnchor>
    <xdr:from>
      <xdr:col>0</xdr:col>
      <xdr:colOff>85725</xdr:colOff>
      <xdr:row>9</xdr:row>
      <xdr:rowOff>57150</xdr:rowOff>
    </xdr:from>
    <xdr:to>
      <xdr:col>5</xdr:col>
      <xdr:colOff>581025</xdr:colOff>
      <xdr:row>10</xdr:row>
      <xdr:rowOff>142875</xdr:rowOff>
    </xdr:to>
    <xdr:sp>
      <xdr:nvSpPr>
        <xdr:cNvPr id="2" name="TextBox 2"/>
        <xdr:cNvSpPr txBox="1">
          <a:spLocks noChangeArrowheads="1"/>
        </xdr:cNvSpPr>
      </xdr:nvSpPr>
      <xdr:spPr>
        <a:xfrm>
          <a:off x="85725" y="1543050"/>
          <a:ext cx="2514600"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Find the Y^ for X1=3 &amp; X2=20.</a:t>
          </a:r>
        </a:p>
      </xdr:txBody>
    </xdr:sp>
    <xdr:clientData/>
  </xdr:twoCellAnchor>
  <xdr:twoCellAnchor>
    <xdr:from>
      <xdr:col>0</xdr:col>
      <xdr:colOff>114300</xdr:colOff>
      <xdr:row>12</xdr:row>
      <xdr:rowOff>38100</xdr:rowOff>
    </xdr:from>
    <xdr:to>
      <xdr:col>5</xdr:col>
      <xdr:colOff>561975</xdr:colOff>
      <xdr:row>15</xdr:row>
      <xdr:rowOff>142875</xdr:rowOff>
    </xdr:to>
    <xdr:sp>
      <xdr:nvSpPr>
        <xdr:cNvPr id="3" name="TextBox 3"/>
        <xdr:cNvSpPr txBox="1">
          <a:spLocks noChangeArrowheads="1"/>
        </xdr:cNvSpPr>
      </xdr:nvSpPr>
      <xdr:spPr>
        <a:xfrm>
          <a:off x="114300" y="2028825"/>
          <a:ext cx="246697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Use Transformed X1 &amp; X2 values to find 90% Confidence Interval</a:t>
          </a:r>
          <a:r>
            <a:rPr lang="en-US" cap="none" sz="1100" b="0" i="0" u="none" baseline="0">
              <a:solidFill>
                <a:srgbClr val="000000"/>
              </a:solidFill>
              <a:latin typeface="Calibri"/>
              <a:ea typeface="Calibri"/>
              <a:cs typeface="Calibri"/>
            </a:rPr>
            <a:t> for the Mean of Y when X1=3 &amp; X2=20.</a:t>
          </a:r>
        </a:p>
      </xdr:txBody>
    </xdr:sp>
    <xdr:clientData/>
  </xdr:twoCellAnchor>
  <xdr:twoCellAnchor editAs="oneCell">
    <xdr:from>
      <xdr:col>0</xdr:col>
      <xdr:colOff>9525</xdr:colOff>
      <xdr:row>15</xdr:row>
      <xdr:rowOff>152400</xdr:rowOff>
    </xdr:from>
    <xdr:to>
      <xdr:col>5</xdr:col>
      <xdr:colOff>523875</xdr:colOff>
      <xdr:row>26</xdr:row>
      <xdr:rowOff>0</xdr:rowOff>
    </xdr:to>
    <xdr:pic>
      <xdr:nvPicPr>
        <xdr:cNvPr id="4" name="Picture 5"/>
        <xdr:cNvPicPr preferRelativeResize="1">
          <a:picLocks noChangeAspect="1"/>
        </xdr:cNvPicPr>
      </xdr:nvPicPr>
      <xdr:blipFill>
        <a:blip r:embed="rId2"/>
        <a:srcRect r="25480" b="45405"/>
        <a:stretch>
          <a:fillRect/>
        </a:stretch>
      </xdr:blipFill>
      <xdr:spPr>
        <a:xfrm>
          <a:off x="9525" y="2647950"/>
          <a:ext cx="2533650" cy="1647825"/>
        </a:xfrm>
        <a:prstGeom prst="rect">
          <a:avLst/>
        </a:prstGeom>
        <a:noFill/>
        <a:ln w="1" cmpd="sng">
          <a:noFill/>
        </a:ln>
      </xdr:spPr>
    </xdr:pic>
    <xdr:clientData/>
  </xdr:twoCellAnchor>
  <xdr:twoCellAnchor>
    <xdr:from>
      <xdr:col>6</xdr:col>
      <xdr:colOff>0</xdr:colOff>
      <xdr:row>11</xdr:row>
      <xdr:rowOff>152400</xdr:rowOff>
    </xdr:from>
    <xdr:to>
      <xdr:col>7</xdr:col>
      <xdr:colOff>95250</xdr:colOff>
      <xdr:row>36</xdr:row>
      <xdr:rowOff>47625</xdr:rowOff>
    </xdr:to>
    <xdr:sp>
      <xdr:nvSpPr>
        <xdr:cNvPr id="5" name="Straight Arrow Connector 6"/>
        <xdr:cNvSpPr>
          <a:spLocks/>
        </xdr:cNvSpPr>
      </xdr:nvSpPr>
      <xdr:spPr>
        <a:xfrm rot="16200000" flipH="1">
          <a:off x="2628900" y="1981200"/>
          <a:ext cx="1276350" cy="4019550"/>
        </a:xfrm>
        <a:prstGeom prst="straightConnector1">
          <a:avLst/>
        </a:prstGeom>
        <a:noFill/>
        <a:ln w="15875" cmpd="sng">
          <a:solidFill>
            <a:srgbClr val="E46C0A"/>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361950</xdr:colOff>
      <xdr:row>32</xdr:row>
      <xdr:rowOff>9525</xdr:rowOff>
    </xdr:from>
    <xdr:to>
      <xdr:col>15</xdr:col>
      <xdr:colOff>152400</xdr:colOff>
      <xdr:row>34</xdr:row>
      <xdr:rowOff>152400</xdr:rowOff>
    </xdr:to>
    <xdr:sp>
      <xdr:nvSpPr>
        <xdr:cNvPr id="6" name="TextBox 7"/>
        <xdr:cNvSpPr txBox="1">
          <a:spLocks noChangeArrowheads="1"/>
        </xdr:cNvSpPr>
      </xdr:nvSpPr>
      <xdr:spPr>
        <a:xfrm>
          <a:off x="7867650" y="5295900"/>
          <a:ext cx="210502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6600"/>
              </a:solidFill>
              <a:latin typeface="Calibri"/>
              <a:ea typeface="Calibri"/>
              <a:cs typeface="Calibri"/>
            </a:rPr>
            <a:t>90% Confidence Interval</a:t>
          </a:r>
          <a:r>
            <a:rPr lang="en-US" cap="none" sz="1100" b="1" i="0" u="none" baseline="0">
              <a:solidFill>
                <a:srgbClr val="FF6600"/>
              </a:solidFill>
              <a:latin typeface="Calibri"/>
              <a:ea typeface="Calibri"/>
              <a:cs typeface="Calibri"/>
            </a:rPr>
            <a:t> for the Mean of Y when X1=3 &amp; X2=20.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47625</xdr:rowOff>
    </xdr:from>
    <xdr:to>
      <xdr:col>1</xdr:col>
      <xdr:colOff>1857375</xdr:colOff>
      <xdr:row>11</xdr:row>
      <xdr:rowOff>123825</xdr:rowOff>
    </xdr:to>
    <xdr:sp>
      <xdr:nvSpPr>
        <xdr:cNvPr id="1" name="TextBox 1"/>
        <xdr:cNvSpPr txBox="1">
          <a:spLocks noChangeArrowheads="1"/>
        </xdr:cNvSpPr>
      </xdr:nvSpPr>
      <xdr:spPr>
        <a:xfrm>
          <a:off x="57150" y="1076325"/>
          <a:ext cx="2857500"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400" b="0" i="0" u="none" baseline="0">
              <a:solidFill>
                <a:srgbClr val="000000"/>
              </a:solidFill>
              <a:latin typeface="Cambria Math"/>
              <a:ea typeface="Cambria Math"/>
              <a:cs typeface="Cambria Math"/>
            </a:rPr>
            <a:t> </a:t>
          </a:r>
          <a:r>
            <a:rPr lang="en-US" cap="none" sz="1400" b="1" i="0" u="none" baseline="0">
              <a:solidFill>
                <a:srgbClr val="0000FF"/>
              </a:solidFill>
              <a:latin typeface="Cambria Math"/>
              <a:ea typeface="Cambria Math"/>
              <a:cs typeface="Cambria Math"/>
            </a:rPr>
            <a:t>r</a:t>
          </a:r>
          <a:r>
            <a:rPr lang="en-US" cap="none" sz="1400" b="1" i="0" u="none" baseline="0">
              <a:solidFill>
                <a:srgbClr val="0000FF"/>
              </a:solidFill>
              <a:latin typeface="Cambria Math"/>
              <a:ea typeface="Cambria Math"/>
              <a:cs typeface="Cambria Math"/>
            </a:rPr>
            <a:t>_(</a:t>
          </a:r>
          <a:r>
            <a:rPr lang="en-US" cap="none" sz="1400" b="1" i="0" u="none" baseline="0">
              <a:solidFill>
                <a:srgbClr val="0000FF"/>
              </a:solidFill>
              <a:latin typeface="Cambria Math"/>
              <a:ea typeface="Cambria Math"/>
              <a:cs typeface="Cambria Math"/>
            </a:rPr>
            <a:t>X,Y</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 </a:t>
          </a:r>
          <a:r>
            <a:rPr lang="en-US" cap="none" sz="1400" b="1" i="0" u="none" baseline="0">
              <a:solidFill>
                <a:srgbClr val="0000FF"/>
              </a:solidFill>
              <a:latin typeface="Cambria Math"/>
              <a:ea typeface="Cambria Math"/>
              <a:cs typeface="Cambria Math"/>
            </a:rPr>
            <a:t> (∑</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(x-</a:t>
          </a:r>
          <a:r>
            <a:rPr lang="en-US" cap="none" sz="1400" b="0" i="0" u="none" baseline="0">
              <a:solidFill>
                <a:srgbClr val="0000FF"/>
              </a:solidFill>
              <a:latin typeface="Cambria Math"/>
              <a:ea typeface="Cambria Math"/>
              <a:cs typeface="Cambria Math"/>
            </a:rPr>
            <a:t>x</a:t>
          </a:r>
          <a:r>
            <a:rPr lang="en-US" cap="none" sz="1400" b="1" i="0" u="none" baseline="0">
              <a:solidFill>
                <a:srgbClr val="0000FF"/>
              </a:solidFill>
              <a:latin typeface="Cambria Math"/>
              <a:ea typeface="Cambria Math"/>
              <a:cs typeface="Cambria Math"/>
            </a:rPr>
            <a:t> ̅</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∗(y-</a:t>
          </a:r>
          <a:r>
            <a:rPr lang="en-US" cap="none" sz="1400" b="0" i="0" u="none" baseline="0">
              <a:solidFill>
                <a:srgbClr val="0000FF"/>
              </a:solidFill>
              <a:latin typeface="Cambria Math"/>
              <a:ea typeface="Cambria Math"/>
              <a:cs typeface="Cambria Math"/>
            </a:rPr>
            <a:t>y</a:t>
          </a:r>
          <a:r>
            <a:rPr lang="en-US" cap="none" sz="1400" b="1" i="0" u="none" baseline="0">
              <a:solidFill>
                <a:srgbClr val="0000FF"/>
              </a:solidFill>
              <a:latin typeface="Cambria Math"/>
              <a:ea typeface="Cambria Math"/>
              <a:cs typeface="Cambria Math"/>
            </a:rPr>
            <a:t> ̅</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x-</a:t>
          </a:r>
          <a:r>
            <a:rPr lang="en-US" cap="none" sz="1400" b="0" i="0" u="none" baseline="0">
              <a:solidFill>
                <a:srgbClr val="0000FF"/>
              </a:solidFill>
              <a:latin typeface="Cambria Math"/>
              <a:ea typeface="Cambria Math"/>
              <a:cs typeface="Cambria Math"/>
            </a:rPr>
            <a:t>x</a:t>
          </a:r>
          <a:r>
            <a:rPr lang="en-US" cap="none" sz="1400" b="1" i="0" u="none" baseline="0">
              <a:solidFill>
                <a:srgbClr val="0000FF"/>
              </a:solidFill>
              <a:latin typeface="Cambria Math"/>
              <a:ea typeface="Cambria Math"/>
              <a:cs typeface="Cambria Math"/>
            </a:rPr>
            <a:t> ̅ ) ^</a:t>
          </a:r>
          <a:r>
            <a:rPr lang="en-US" cap="none" sz="1400" b="1" i="0" u="none" baseline="0">
              <a:solidFill>
                <a:srgbClr val="0000FF"/>
              </a:solidFill>
              <a:latin typeface="Cambria Math"/>
              <a:ea typeface="Cambria Math"/>
              <a:cs typeface="Cambria Math"/>
            </a:rPr>
            <a:t>2</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y-</a:t>
          </a:r>
          <a:r>
            <a:rPr lang="en-US" cap="none" sz="1400" b="0" i="0" u="none" baseline="0">
              <a:solidFill>
                <a:srgbClr val="0000FF"/>
              </a:solidFill>
              <a:latin typeface="Cambria Math"/>
              <a:ea typeface="Cambria Math"/>
              <a:cs typeface="Cambria Math"/>
            </a:rPr>
            <a:t>y</a:t>
          </a:r>
          <a:r>
            <a:rPr lang="en-US" cap="none" sz="1400" b="1" i="0" u="none" baseline="0">
              <a:solidFill>
                <a:srgbClr val="0000FF"/>
              </a:solidFill>
              <a:latin typeface="Cambria Math"/>
              <a:ea typeface="Cambria Math"/>
              <a:cs typeface="Cambria Math"/>
            </a:rPr>
            <a:t> ̅ ) </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2</a:t>
          </a:r>
          <a:r>
            <a:rPr lang="en-US" cap="none" sz="1400" b="1" i="0" u="none" baseline="0">
              <a:solidFill>
                <a:srgbClr val="0000FF"/>
              </a:solidFill>
              <a:latin typeface="Cambria Math"/>
              <a:ea typeface="Cambria Math"/>
              <a:cs typeface="Cambria Math"/>
            </a:rPr>
            <a:t> )</a:t>
          </a:r>
        </a:p>
      </xdr:txBody>
    </xdr:sp>
    <xdr:clientData/>
  </xdr:twoCellAnchor>
  <xdr:twoCellAnchor>
    <xdr:from>
      <xdr:col>0</xdr:col>
      <xdr:colOff>76200</xdr:colOff>
      <xdr:row>14</xdr:row>
      <xdr:rowOff>47625</xdr:rowOff>
    </xdr:from>
    <xdr:to>
      <xdr:col>5</xdr:col>
      <xdr:colOff>542925</xdr:colOff>
      <xdr:row>16</xdr:row>
      <xdr:rowOff>142875</xdr:rowOff>
    </xdr:to>
    <xdr:sp>
      <xdr:nvSpPr>
        <xdr:cNvPr id="2" name="TextBox 3"/>
        <xdr:cNvSpPr txBox="1">
          <a:spLocks noChangeArrowheads="1"/>
        </xdr:cNvSpPr>
      </xdr:nvSpPr>
      <xdr:spPr>
        <a:xfrm>
          <a:off x="76200" y="2743200"/>
          <a:ext cx="646747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993300"/>
              </a:solidFill>
              <a:latin typeface="Arial"/>
              <a:ea typeface="Arial"/>
              <a:cs typeface="Arial"/>
            </a:rPr>
            <a:t>There is a Correlation procedure in Data Analysis that will produce an array</a:t>
          </a:r>
          <a:r>
            <a:rPr lang="en-US" cap="none" sz="1200" b="1" i="0" u="none" baseline="0">
              <a:solidFill>
                <a:srgbClr val="993300"/>
              </a:solidFill>
              <a:latin typeface="Arial"/>
              <a:ea typeface="Arial"/>
              <a:cs typeface="Arial"/>
            </a:rPr>
            <a:t> (matrix) of all possible correlations between columns of data for two or more variables.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9</xdr:col>
      <xdr:colOff>85725</xdr:colOff>
      <xdr:row>25</xdr:row>
      <xdr:rowOff>47625</xdr:rowOff>
    </xdr:to>
    <xdr:sp>
      <xdr:nvSpPr>
        <xdr:cNvPr id="1" name="Text 1"/>
        <xdr:cNvSpPr txBox="1">
          <a:spLocks noChangeArrowheads="1"/>
        </xdr:cNvSpPr>
      </xdr:nvSpPr>
      <xdr:spPr>
        <a:xfrm>
          <a:off x="66675" y="0"/>
          <a:ext cx="5505450" cy="4095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300" b="1" i="0" u="none" baseline="0">
              <a:solidFill>
                <a:srgbClr val="000000"/>
              </a:solidFill>
              <a:latin typeface="Arial"/>
              <a:ea typeface="Arial"/>
              <a:cs typeface="Arial"/>
            </a:rPr>
            <a:t>Regression Analysis uses a mathematical model to describe the relationship between one variable and one or more other variables.
</a:t>
          </a:r>
          <a:r>
            <a:rPr lang="en-US" cap="none" sz="1400" b="0" i="0" u="none" baseline="0">
              <a:solidFill>
                <a:srgbClr val="000000"/>
              </a:solidFill>
              <a:latin typeface="Arial"/>
              <a:ea typeface="Arial"/>
              <a:cs typeface="Arial"/>
            </a:rPr>
            <a:t>
</a:t>
          </a:r>
          <a:r>
            <a:rPr lang="en-US" cap="none" sz="1400" b="0" i="0" u="none" baseline="0">
              <a:solidFill>
                <a:srgbClr val="FF0000"/>
              </a:solidFill>
              <a:latin typeface="Arial"/>
              <a:ea typeface="Arial"/>
              <a:cs typeface="Arial"/>
            </a:rPr>
            <a:t>Dependent Variable </a:t>
          </a:r>
          <a:r>
            <a:rPr lang="en-US" cap="none" sz="1400" b="0" i="0" u="none" baseline="0">
              <a:solidFill>
                <a:srgbClr val="000000"/>
              </a:solidFill>
              <a:latin typeface="Arial"/>
              <a:ea typeface="Arial"/>
              <a:cs typeface="Arial"/>
            </a:rPr>
            <a:t>= f[ </a:t>
          </a:r>
          <a:r>
            <a:rPr lang="en-US" cap="none" sz="1400" b="0" i="0" u="none" baseline="0">
              <a:solidFill>
                <a:srgbClr val="008000"/>
              </a:solidFill>
              <a:latin typeface="Arial"/>
              <a:ea typeface="Arial"/>
              <a:cs typeface="Arial"/>
            </a:rPr>
            <a:t>Independent Variable(s)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or
</a:t>
          </a:r>
          <a:r>
            <a:rPr lang="en-US" cap="none" sz="1400" b="0" i="0" u="none" baseline="0">
              <a:solidFill>
                <a:srgbClr val="FF0000"/>
              </a:solidFill>
              <a:latin typeface="Arial"/>
              <a:ea typeface="Arial"/>
              <a:cs typeface="Arial"/>
            </a:rPr>
            <a:t>Response Variable </a:t>
          </a:r>
          <a:r>
            <a:rPr lang="en-US" cap="none" sz="1400" b="0" i="0" u="none" baseline="0">
              <a:solidFill>
                <a:srgbClr val="000000"/>
              </a:solidFill>
              <a:latin typeface="Arial"/>
              <a:ea typeface="Arial"/>
              <a:cs typeface="Arial"/>
            </a:rPr>
            <a:t>= f[ </a:t>
          </a:r>
          <a:r>
            <a:rPr lang="en-US" cap="none" sz="1400" b="0" i="0" u="none" baseline="0">
              <a:solidFill>
                <a:srgbClr val="008000"/>
              </a:solidFill>
              <a:latin typeface="Arial"/>
              <a:ea typeface="Arial"/>
              <a:cs typeface="Arial"/>
            </a:rPr>
            <a:t>Predictor Variable(s) </a:t>
          </a:r>
          <a:r>
            <a:rPr lang="en-US" cap="none" sz="1400" b="0" i="0" u="none" baseline="0">
              <a:solidFill>
                <a:srgbClr val="000000"/>
              </a:solidFill>
              <a:latin typeface="Arial"/>
              <a:ea typeface="Arial"/>
              <a:cs typeface="Arial"/>
            </a:rPr>
            <a:t>] or</a:t>
          </a:r>
          <a:r>
            <a:rPr lang="en-US" cap="none" sz="1400" b="0" i="0" u="none" baseline="0">
              <a:solidFill>
                <a:srgbClr val="000000"/>
              </a:solidFill>
              <a:latin typeface="Arial"/>
              <a:ea typeface="Arial"/>
              <a:cs typeface="Arial"/>
            </a:rPr>
            <a:t>
</a:t>
          </a:r>
          <a:r>
            <a:rPr lang="en-US" cap="none" sz="1400" b="0" i="0" u="none" baseline="0">
              <a:solidFill>
                <a:srgbClr val="FF0000"/>
              </a:solidFill>
              <a:latin typeface="Arial"/>
              <a:ea typeface="Arial"/>
              <a:cs typeface="Arial"/>
            </a:rPr>
            <a:t>Y Variable </a:t>
          </a:r>
          <a:r>
            <a:rPr lang="en-US" cap="none" sz="1400" b="0" i="0" u="none" baseline="0">
              <a:solidFill>
                <a:srgbClr val="000000"/>
              </a:solidFill>
              <a:latin typeface="Arial"/>
              <a:ea typeface="Arial"/>
              <a:cs typeface="Arial"/>
            </a:rPr>
            <a:t>= f[ </a:t>
          </a:r>
          <a:r>
            <a:rPr lang="en-US" cap="none" sz="1400" b="0" i="0" u="none" baseline="0">
              <a:solidFill>
                <a:srgbClr val="008000"/>
              </a:solidFill>
              <a:latin typeface="Arial"/>
              <a:ea typeface="Arial"/>
              <a:cs typeface="Arial"/>
            </a:rPr>
            <a:t>X Variable(s) </a:t>
          </a:r>
          <a:r>
            <a:rPr lang="en-US" cap="none" sz="14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
</a:t>
          </a:r>
          <a:r>
            <a:rPr lang="en-US" cap="none" sz="1300" b="1" i="0" u="none" baseline="0">
              <a:solidFill>
                <a:srgbClr val="0000FF"/>
              </a:solidFill>
              <a:latin typeface="Arial"/>
              <a:ea typeface="Arial"/>
              <a:cs typeface="Arial"/>
            </a:rPr>
            <a:t>Simple Linear Regression - One independent or predictor variable using a straight line model.</a:t>
          </a:r>
          <a:r>
            <a:rPr lang="en-US" cap="none" sz="1300" b="1" i="0" u="none" baseline="0">
              <a:solidFill>
                <a:srgbClr val="000000"/>
              </a:solidFill>
              <a:latin typeface="Arial"/>
              <a:ea typeface="Arial"/>
              <a:cs typeface="Arial"/>
            </a:rPr>
            <a:t>
</a:t>
          </a:r>
          <a:r>
            <a:rPr lang="en-US" cap="none" sz="1300" b="1" i="0" u="none" baseline="0">
              <a:solidFill>
                <a:srgbClr val="000000"/>
              </a:solidFill>
              <a:latin typeface="Arial"/>
              <a:ea typeface="Arial"/>
              <a:cs typeface="Arial"/>
            </a:rPr>
            <a:t>
</a:t>
          </a:r>
          <a:r>
            <a:rPr lang="en-US" cap="none" sz="1300" b="1" i="0" u="none" baseline="0">
              <a:solidFill>
                <a:srgbClr val="993300"/>
              </a:solidFill>
              <a:latin typeface="Arial"/>
              <a:ea typeface="Arial"/>
              <a:cs typeface="Arial"/>
            </a:rPr>
            <a:t>Multiple Regression - More than one independent or predictor variable.
</a:t>
          </a:r>
          <a:r>
            <a:rPr lang="en-US" cap="none" sz="1300" b="1" i="0" u="none" baseline="0">
              <a:solidFill>
                <a:srgbClr val="993300"/>
              </a:solidFill>
              <a:latin typeface="Arial"/>
              <a:ea typeface="Arial"/>
              <a:cs typeface="Arial"/>
            </a:rPr>
            <a:t>
</a:t>
          </a:r>
          <a:r>
            <a:rPr lang="en-US" cap="none" sz="1300" b="1" i="0" u="none" baseline="0">
              <a:solidFill>
                <a:srgbClr val="008000"/>
              </a:solidFill>
              <a:latin typeface="Arial"/>
              <a:ea typeface="Arial"/>
              <a:cs typeface="Arial"/>
            </a:rPr>
            <a:t>Other names that are used for the Independent X Variable(s) are 
</a:t>
          </a:r>
          <a:r>
            <a:rPr lang="en-US" cap="none" sz="1300" b="1" i="0" u="none" baseline="0">
              <a:solidFill>
                <a:srgbClr val="008000"/>
              </a:solidFill>
              <a:latin typeface="Arial"/>
              <a:ea typeface="Arial"/>
              <a:cs typeface="Arial"/>
            </a:rPr>
            <a:t>Explanatory Variable(s) Regressor(s), Input Variable(s) or Exogenous Variable(s).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8</xdr:col>
      <xdr:colOff>542925</xdr:colOff>
      <xdr:row>27</xdr:row>
      <xdr:rowOff>104775</xdr:rowOff>
    </xdr:to>
    <xdr:sp>
      <xdr:nvSpPr>
        <xdr:cNvPr id="1" name="Text 1"/>
        <xdr:cNvSpPr txBox="1">
          <a:spLocks noChangeArrowheads="1"/>
        </xdr:cNvSpPr>
      </xdr:nvSpPr>
      <xdr:spPr>
        <a:xfrm>
          <a:off x="0" y="19050"/>
          <a:ext cx="5419725" cy="445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FF"/>
              </a:solidFill>
              <a:latin typeface="Arial"/>
              <a:ea typeface="Arial"/>
              <a:cs typeface="Arial"/>
            </a:rPr>
            <a:t>Classic Formula for a line (used by Excel for graph trendline)
</a:t>
          </a:r>
          <a:r>
            <a:rPr lang="en-US" cap="none" sz="1200" b="1" i="0" u="none" baseline="0">
              <a:solidFill>
                <a:srgbClr val="0000FF"/>
              </a:solidFill>
              <a:latin typeface="Arial"/>
              <a:ea typeface="Arial"/>
              <a:cs typeface="Arial"/>
            </a:rPr>
            <a:t>Y = m X + b,  m = Slope and b = Y Intercept
</a:t>
          </a:r>
          <a:r>
            <a:rPr lang="en-US" cap="none" sz="1200" b="0" i="0" u="none" baseline="0">
              <a:solidFill>
                <a:srgbClr val="000000"/>
              </a:solidFill>
              <a:latin typeface="Arial"/>
              <a:ea typeface="Arial"/>
              <a:cs typeface="Arial"/>
            </a:rPr>
            <a:t>
</a:t>
          </a:r>
          <a:r>
            <a:rPr lang="en-US" cap="none" sz="1600" b="1" i="0" u="none" baseline="0">
              <a:solidFill>
                <a:srgbClr val="000000"/>
              </a:solidFill>
              <a:latin typeface="Times New Roman"/>
              <a:ea typeface="Times New Roman"/>
              <a:cs typeface="Times New Roman"/>
            </a:rPr>
            <a:t>Phenomenon or Population Linear Regression Notation</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Y = </a:t>
          </a:r>
          <a:r>
            <a:rPr lang="en-US" cap="none" sz="1600" b="1" i="0" u="none" baseline="0">
              <a:solidFill>
                <a:srgbClr val="000000"/>
              </a:solidFill>
              <a:latin typeface="Symbol"/>
              <a:ea typeface="Symbol"/>
              <a:cs typeface="Symbol"/>
            </a:rPr>
            <a:t>b</a:t>
          </a:r>
          <a:r>
            <a:rPr lang="en-US" cap="none" sz="1600" b="1" i="0" u="none" baseline="-25000">
              <a:solidFill>
                <a:srgbClr val="000000"/>
              </a:solidFill>
              <a:latin typeface="Times New Roman"/>
              <a:ea typeface="Times New Roman"/>
              <a:cs typeface="Times New Roman"/>
            </a:rPr>
            <a:t>0</a:t>
          </a:r>
          <a:r>
            <a:rPr lang="en-US" cap="none" sz="1600" b="1" i="0" u="none" baseline="0">
              <a:solidFill>
                <a:srgbClr val="000000"/>
              </a:solidFill>
              <a:latin typeface="Times New Roman"/>
              <a:ea typeface="Times New Roman"/>
              <a:cs typeface="Times New Roman"/>
            </a:rPr>
            <a:t> +</a:t>
          </a:r>
          <a:r>
            <a:rPr lang="en-US" cap="none" sz="1600" b="1" i="0" u="none" baseline="0">
              <a:solidFill>
                <a:srgbClr val="000000"/>
              </a:solidFill>
              <a:latin typeface="Symbol"/>
              <a:ea typeface="Symbol"/>
              <a:cs typeface="Symbol"/>
            </a:rPr>
            <a:t>b</a:t>
          </a:r>
          <a:r>
            <a:rPr lang="en-US" cap="none" sz="1600" b="1" i="0" u="none" baseline="-25000">
              <a:solidFill>
                <a:srgbClr val="000000"/>
              </a:solidFill>
              <a:latin typeface="Times New Roman"/>
              <a:ea typeface="Times New Roman"/>
              <a:cs typeface="Times New Roman"/>
            </a:rPr>
            <a:t>1</a:t>
          </a:r>
          <a:r>
            <a:rPr lang="en-US" cap="none" sz="1600" b="1" i="0" u="none" baseline="0">
              <a:solidFill>
                <a:srgbClr val="000000"/>
              </a:solidFill>
              <a:latin typeface="Times New Roman"/>
              <a:ea typeface="Times New Roman"/>
              <a:cs typeface="Times New Roman"/>
            </a:rPr>
            <a:t>X + </a:t>
          </a:r>
          <a:r>
            <a:rPr lang="en-US" cap="none" sz="1600" b="1" i="0" u="none" baseline="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(page 493, 2nd edition </a:t>
          </a:r>
          <a:r>
            <a:rPr lang="en-US" cap="none" sz="1100" b="0" i="0" u="none" baseline="0">
              <a:solidFill>
                <a:srgbClr val="000000"/>
              </a:solidFill>
              <a:latin typeface="Times New Roman"/>
              <a:ea typeface="Times New Roman"/>
              <a:cs typeface="Times New Roman"/>
            </a:rPr>
            <a:t>or 439 1st edition</a:t>
          </a:r>
          <a:r>
            <a:rPr lang="en-US" cap="none" sz="1600" b="0" i="0" u="none" baseline="0">
              <a:solidFill>
                <a:srgbClr val="000000"/>
              </a:solidFill>
              <a:latin typeface="Times New Roman"/>
              <a:ea typeface="Times New Roman"/>
              <a:cs typeface="Times New Roman"/>
            </a:rPr>
            <a:t>), where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0</a:t>
          </a:r>
          <a:r>
            <a:rPr lang="en-US" cap="none" sz="1600" b="0" i="0" u="none" baseline="0">
              <a:solidFill>
                <a:srgbClr val="000000"/>
              </a:solidFill>
              <a:latin typeface="Times New Roman"/>
              <a:ea typeface="Times New Roman"/>
              <a:cs typeface="Times New Roman"/>
            </a:rPr>
            <a:t> = Y Intercept for the population regression line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 = Slope for the population regression line
</a:t>
          </a:r>
          <a:r>
            <a:rPr lang="en-US" cap="none" sz="1600" b="0" i="0" u="none" baseline="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 Random error (This error term shows that Y values vary around the population regression line.)
</a:t>
          </a:r>
          <a:r>
            <a:rPr lang="en-US" cap="none" sz="1600" b="0" i="0" u="none" baseline="0">
              <a:solidFill>
                <a:srgbClr val="000000"/>
              </a:solidFill>
              <a:latin typeface="Symbol"/>
              <a:ea typeface="Symbol"/>
              <a:cs typeface="Symbol"/>
            </a:rPr>
            <a:t>s</a:t>
          </a:r>
          <a:r>
            <a:rPr lang="en-US" cap="none" sz="1600" b="0" i="0" u="none" baseline="30000">
              <a:solidFill>
                <a:srgbClr val="000000"/>
              </a:solidFill>
              <a:latin typeface="Times New Roman"/>
              <a:ea typeface="Times New Roman"/>
              <a:cs typeface="Times New Roman"/>
            </a:rPr>
            <a:t>2</a:t>
          </a:r>
          <a:r>
            <a:rPr lang="en-US" cap="none" sz="1600" b="0" i="0" u="none" baseline="-2500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Variance(</a:t>
          </a:r>
          <a:r>
            <a:rPr lang="en-US" cap="none" sz="1600" b="0" i="0" u="none" baseline="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 Variance of the random errors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Sample Regression Line for Simple Linear Regression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b</a:t>
          </a:r>
          <a:r>
            <a:rPr lang="en-US" cap="none" sz="1600" b="0" i="0" u="none" baseline="-25000">
              <a:solidFill>
                <a:srgbClr val="000000"/>
              </a:solidFill>
              <a:latin typeface="Times New Roman"/>
              <a:ea typeface="Times New Roman"/>
              <a:cs typeface="Times New Roman"/>
            </a:rPr>
            <a:t>0</a:t>
          </a:r>
          <a:r>
            <a:rPr lang="en-US" cap="none" sz="1600" b="0" i="0" u="none" baseline="0">
              <a:solidFill>
                <a:srgbClr val="000000"/>
              </a:solidFill>
              <a:latin typeface="Times New Roman"/>
              <a:ea typeface="Times New Roman"/>
              <a:cs typeface="Times New Roman"/>
            </a:rPr>
            <a:t> = Y Intercept for the regression line fitted to the sample data,
</a:t>
          </a:r>
          <a:r>
            <a:rPr lang="en-US" cap="none" sz="1600" b="0" i="0" u="none" baseline="0">
              <a:solidFill>
                <a:srgbClr val="000000"/>
              </a:solidFill>
              <a:latin typeface="Times New Roman"/>
              <a:ea typeface="Times New Roman"/>
              <a:cs typeface="Times New Roman"/>
            </a:rPr>
            <a:t>b</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 = Slope for the regression line fitted to the sample data,
</a:t>
          </a:r>
          <a:r>
            <a:rPr lang="en-US" cap="none" sz="1600" b="0" i="0" u="none" baseline="0">
              <a:solidFill>
                <a:srgbClr val="000000"/>
              </a:solidFill>
              <a:latin typeface="Times New Roman"/>
              <a:ea typeface="Times New Roman"/>
              <a:cs typeface="Times New Roman"/>
            </a:rPr>
            <a:t>
</a:t>
          </a:r>
        </a:p>
      </xdr:txBody>
    </xdr:sp>
    <xdr:clientData/>
  </xdr:twoCellAnchor>
  <xdr:twoCellAnchor>
    <xdr:from>
      <xdr:col>0</xdr:col>
      <xdr:colOff>133350</xdr:colOff>
      <xdr:row>17</xdr:row>
      <xdr:rowOff>133350</xdr:rowOff>
    </xdr:from>
    <xdr:to>
      <xdr:col>3</xdr:col>
      <xdr:colOff>314325</xdr:colOff>
      <xdr:row>19</xdr:row>
      <xdr:rowOff>38100</xdr:rowOff>
    </xdr:to>
    <xdr:sp>
      <xdr:nvSpPr>
        <xdr:cNvPr id="2" name="Text 6"/>
        <xdr:cNvSpPr txBox="1">
          <a:spLocks noChangeArrowheads="1"/>
        </xdr:cNvSpPr>
      </xdr:nvSpPr>
      <xdr:spPr>
        <a:xfrm>
          <a:off x="133350" y="2886075"/>
          <a:ext cx="2009775" cy="2286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Line Fitted to Sample Data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10</xdr:col>
      <xdr:colOff>333375</xdr:colOff>
      <xdr:row>5</xdr:row>
      <xdr:rowOff>95250</xdr:rowOff>
    </xdr:to>
    <xdr:sp>
      <xdr:nvSpPr>
        <xdr:cNvPr id="1" name="Text 1"/>
        <xdr:cNvSpPr txBox="1">
          <a:spLocks noChangeArrowheads="1"/>
        </xdr:cNvSpPr>
      </xdr:nvSpPr>
      <xdr:spPr>
        <a:xfrm>
          <a:off x="19050" y="9525"/>
          <a:ext cx="6410325" cy="895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Multiple Linear Regression with k variables
</a:t>
          </a:r>
          <a:r>
            <a:rPr lang="en-US" cap="none" sz="1400" b="0" i="0" u="none" baseline="0">
              <a:solidFill>
                <a:srgbClr val="000000"/>
              </a:solidFill>
              <a:latin typeface="Arial"/>
              <a:ea typeface="Arial"/>
              <a:cs typeface="Arial"/>
            </a:rPr>
            <a:t>Phenomenon (population) Model for Y,   
</a:t>
          </a:r>
          <a:r>
            <a:rPr lang="en-US" cap="none" sz="1600" b="0" i="0" u="none" baseline="0">
              <a:solidFill>
                <a:srgbClr val="000000"/>
              </a:solidFill>
              <a:latin typeface="Times New Roman"/>
              <a:ea typeface="Times New Roman"/>
              <a:cs typeface="Times New Roman"/>
            </a:rPr>
            <a:t>Y =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0</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X</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 +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X</a:t>
          </a:r>
          <a:r>
            <a:rPr lang="en-US" cap="none" sz="1600" b="0" i="0" u="none" baseline="-2500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 + ... +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k</a:t>
          </a:r>
          <a:r>
            <a:rPr lang="en-US" cap="none" sz="1600" b="0" i="0" u="none" baseline="0">
              <a:solidFill>
                <a:srgbClr val="000000"/>
              </a:solidFill>
              <a:latin typeface="Times New Roman"/>
              <a:ea typeface="Times New Roman"/>
              <a:cs typeface="Times New Roman"/>
            </a:rPr>
            <a:t>X</a:t>
          </a:r>
          <a:r>
            <a:rPr lang="en-US" cap="none" sz="1600" b="0" i="0" u="none" baseline="-25000">
              <a:solidFill>
                <a:srgbClr val="000000"/>
              </a:solidFill>
              <a:latin typeface="Times New Roman"/>
              <a:ea typeface="Times New Roman"/>
              <a:cs typeface="Times New Roman"/>
            </a:rPr>
            <a:t>k</a:t>
          </a:r>
          <a:r>
            <a:rPr lang="en-US" cap="none" sz="1600" b="0" i="0" u="none" baseline="0">
              <a:solidFill>
                <a:srgbClr val="000000"/>
              </a:solidFill>
              <a:latin typeface="Times New Roman"/>
              <a:ea typeface="Times New Roman"/>
              <a:cs typeface="Times New Roman"/>
            </a:rPr>
            <a:t>  + </a:t>
          </a:r>
          <a:r>
            <a:rPr lang="en-US" cap="none" sz="1600" b="0" i="0" u="none" baseline="0">
              <a:solidFill>
                <a:srgbClr val="000000"/>
              </a:solidFill>
              <a:latin typeface="Symbol"/>
              <a:ea typeface="Symbol"/>
              <a:cs typeface="Symbol"/>
            </a:rPr>
            <a:t>e  </a:t>
          </a:r>
          <a:r>
            <a:rPr lang="en-US" cap="none" sz="1400" b="0" i="0" u="none" baseline="0">
              <a:solidFill>
                <a:srgbClr val="000000"/>
              </a:solidFill>
              <a:latin typeface="Arial"/>
              <a:ea typeface="Arial"/>
              <a:cs typeface="Arial"/>
            </a:rPr>
            <a:t>(page 583</a:t>
          </a:r>
          <a:r>
            <a:rPr lang="en-US" cap="none" sz="1100" b="0" i="0" u="none" baseline="0">
              <a:solidFill>
                <a:srgbClr val="000000"/>
              </a:solidFill>
              <a:latin typeface="Arial"/>
              <a:ea typeface="Arial"/>
              <a:cs typeface="Arial"/>
            </a:rPr>
            <a:t>, 2nd edition or pg. 514, 1st edition</a:t>
          </a:r>
          <a:r>
            <a:rPr lang="en-US" cap="none" sz="1400" b="0" i="0" u="none" baseline="0">
              <a:solidFill>
                <a:srgbClr val="000000"/>
              </a:solidFill>
              <a:latin typeface="Arial"/>
              <a:ea typeface="Arial"/>
              <a:cs typeface="Arial"/>
            </a:rPr>
            <a:t>)</a:t>
          </a:r>
        </a:p>
      </xdr:txBody>
    </xdr:sp>
    <xdr:clientData/>
  </xdr:twoCellAnchor>
  <xdr:twoCellAnchor>
    <xdr:from>
      <xdr:col>0</xdr:col>
      <xdr:colOff>19050</xdr:colOff>
      <xdr:row>5</xdr:row>
      <xdr:rowOff>104775</xdr:rowOff>
    </xdr:from>
    <xdr:to>
      <xdr:col>9</xdr:col>
      <xdr:colOff>457200</xdr:colOff>
      <xdr:row>9</xdr:row>
      <xdr:rowOff>47625</xdr:rowOff>
    </xdr:to>
    <xdr:sp>
      <xdr:nvSpPr>
        <xdr:cNvPr id="2" name="Text 3"/>
        <xdr:cNvSpPr txBox="1">
          <a:spLocks noChangeArrowheads="1"/>
        </xdr:cNvSpPr>
      </xdr:nvSpPr>
      <xdr:spPr>
        <a:xfrm>
          <a:off x="19050" y="914400"/>
          <a:ext cx="5924550" cy="590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FF"/>
              </a:solidFill>
              <a:latin typeface="Arial"/>
              <a:ea typeface="Arial"/>
              <a:cs typeface="Arial"/>
            </a:rPr>
            <a:t>Sample Linear Regression Model with estimated coefficients 
</a:t>
          </a:r>
          <a:r>
            <a:rPr lang="en-US" cap="none" sz="1400" b="0" i="0" u="none" baseline="0">
              <a:solidFill>
                <a:srgbClr val="0000FF"/>
              </a:solidFill>
              <a:latin typeface="Arial"/>
              <a:ea typeface="Arial"/>
              <a:cs typeface="Arial"/>
            </a:rPr>
            <a:t>Y-hat = b</a:t>
          </a:r>
          <a:r>
            <a:rPr lang="en-US" cap="none" sz="1400" b="0" i="0" u="none" baseline="-25000">
              <a:solidFill>
                <a:srgbClr val="0000FF"/>
              </a:solidFill>
              <a:latin typeface="Arial"/>
              <a:ea typeface="Arial"/>
              <a:cs typeface="Arial"/>
            </a:rPr>
            <a:t>0</a:t>
          </a:r>
          <a:r>
            <a:rPr lang="en-US" cap="none" sz="1400" b="0" i="0" u="none" baseline="0">
              <a:solidFill>
                <a:srgbClr val="0000FF"/>
              </a:solidFill>
              <a:latin typeface="Arial"/>
              <a:ea typeface="Arial"/>
              <a:cs typeface="Arial"/>
            </a:rPr>
            <a:t> +b</a:t>
          </a:r>
          <a:r>
            <a:rPr lang="en-US" cap="none" sz="1400" b="0" i="0" u="none" baseline="-25000">
              <a:solidFill>
                <a:srgbClr val="0000FF"/>
              </a:solidFill>
              <a:latin typeface="Arial"/>
              <a:ea typeface="Arial"/>
              <a:cs typeface="Arial"/>
            </a:rPr>
            <a:t>1</a:t>
          </a:r>
          <a:r>
            <a:rPr lang="en-US" cap="none" sz="1400" b="0" i="0" u="none" baseline="0">
              <a:solidFill>
                <a:srgbClr val="0000FF"/>
              </a:solidFill>
              <a:latin typeface="Arial"/>
              <a:ea typeface="Arial"/>
              <a:cs typeface="Arial"/>
            </a:rPr>
            <a:t>X</a:t>
          </a:r>
          <a:r>
            <a:rPr lang="en-US" cap="none" sz="1400" b="0" i="0" u="none" baseline="-25000">
              <a:solidFill>
                <a:srgbClr val="0000FF"/>
              </a:solidFill>
              <a:latin typeface="Arial"/>
              <a:ea typeface="Arial"/>
              <a:cs typeface="Arial"/>
            </a:rPr>
            <a:t>1</a:t>
          </a:r>
          <a:r>
            <a:rPr lang="en-US" cap="none" sz="1400" b="0" i="0" u="none" baseline="0">
              <a:solidFill>
                <a:srgbClr val="0000FF"/>
              </a:solidFill>
              <a:latin typeface="Arial"/>
              <a:ea typeface="Arial"/>
              <a:cs typeface="Arial"/>
            </a:rPr>
            <a:t> + b</a:t>
          </a:r>
          <a:r>
            <a:rPr lang="en-US" cap="none" sz="1400" b="0" i="0" u="none" baseline="-25000">
              <a:solidFill>
                <a:srgbClr val="0000FF"/>
              </a:solidFill>
              <a:latin typeface="Arial"/>
              <a:ea typeface="Arial"/>
              <a:cs typeface="Arial"/>
            </a:rPr>
            <a:t>2</a:t>
          </a:r>
          <a:r>
            <a:rPr lang="en-US" cap="none" sz="1400" b="0" i="0" u="none" baseline="0">
              <a:solidFill>
                <a:srgbClr val="0000FF"/>
              </a:solidFill>
              <a:latin typeface="Arial"/>
              <a:ea typeface="Arial"/>
              <a:cs typeface="Arial"/>
            </a:rPr>
            <a:t>X</a:t>
          </a:r>
          <a:r>
            <a:rPr lang="en-US" cap="none" sz="1400" b="0" i="0" u="none" baseline="-25000">
              <a:solidFill>
                <a:srgbClr val="0000FF"/>
              </a:solidFill>
              <a:latin typeface="Arial"/>
              <a:ea typeface="Arial"/>
              <a:cs typeface="Arial"/>
            </a:rPr>
            <a:t>2</a:t>
          </a:r>
          <a:r>
            <a:rPr lang="en-US" cap="none" sz="1400" b="0" i="0" u="none" baseline="0">
              <a:solidFill>
                <a:srgbClr val="0000FF"/>
              </a:solidFill>
              <a:latin typeface="Arial"/>
              <a:ea typeface="Arial"/>
              <a:cs typeface="Arial"/>
            </a:rPr>
            <a:t> + ... + b</a:t>
          </a:r>
          <a:r>
            <a:rPr lang="en-US" cap="none" sz="1400" b="0" i="0" u="none" baseline="-25000">
              <a:solidFill>
                <a:srgbClr val="0000FF"/>
              </a:solidFill>
              <a:latin typeface="Arial"/>
              <a:ea typeface="Arial"/>
              <a:cs typeface="Arial"/>
            </a:rPr>
            <a:t>k</a:t>
          </a:r>
          <a:r>
            <a:rPr lang="en-US" cap="none" sz="1400" b="0" i="0" u="none" baseline="0">
              <a:solidFill>
                <a:srgbClr val="0000FF"/>
              </a:solidFill>
              <a:latin typeface="Arial"/>
              <a:ea typeface="Arial"/>
              <a:cs typeface="Arial"/>
            </a:rPr>
            <a:t>X</a:t>
          </a:r>
          <a:r>
            <a:rPr lang="en-US" cap="none" sz="1400" b="0" i="0" u="none" baseline="-25000">
              <a:solidFill>
                <a:srgbClr val="0000FF"/>
              </a:solidFill>
              <a:latin typeface="Arial"/>
              <a:ea typeface="Arial"/>
              <a:cs typeface="Arial"/>
            </a:rPr>
            <a:t>k</a:t>
          </a:r>
          <a:r>
            <a:rPr lang="en-US" cap="none" sz="1400" b="0" i="0" u="none" baseline="0">
              <a:solidFill>
                <a:srgbClr val="0000FF"/>
              </a:solidFill>
              <a:latin typeface="Arial"/>
              <a:ea typeface="Arial"/>
              <a:cs typeface="Arial"/>
            </a:rPr>
            <a:t>  (page 579, </a:t>
          </a:r>
          <a:r>
            <a:rPr lang="en-US" cap="none" sz="1000" b="0" i="0" u="none" baseline="0">
              <a:solidFill>
                <a:srgbClr val="0000FF"/>
              </a:solidFill>
              <a:latin typeface="Arial"/>
              <a:ea typeface="Arial"/>
              <a:cs typeface="Arial"/>
            </a:rPr>
            <a:t>2nd edition</a:t>
          </a:r>
          <a:r>
            <a:rPr lang="en-US" cap="none" sz="14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or pg. 511, </a:t>
          </a:r>
          <a:r>
            <a:rPr lang="en-US" cap="none" sz="1000" b="0" i="0" u="none" baseline="0">
              <a:solidFill>
                <a:srgbClr val="000000"/>
              </a:solidFill>
              <a:latin typeface="Arial"/>
              <a:ea typeface="Arial"/>
              <a:cs typeface="Arial"/>
            </a:rPr>
            <a:t>1st edition</a:t>
          </a:r>
          <a:r>
            <a:rPr lang="en-US" cap="none" sz="1400" b="0" i="0" u="none" baseline="0">
              <a:solidFill>
                <a:srgbClr val="0000FF"/>
              </a:solidFill>
              <a:latin typeface="Arial"/>
              <a:ea typeface="Arial"/>
              <a:cs typeface="Aria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133350</xdr:rowOff>
    </xdr:from>
    <xdr:to>
      <xdr:col>8</xdr:col>
      <xdr:colOff>19050</xdr:colOff>
      <xdr:row>2</xdr:row>
      <xdr:rowOff>66675</xdr:rowOff>
    </xdr:to>
    <xdr:sp>
      <xdr:nvSpPr>
        <xdr:cNvPr id="1" name="Text 3"/>
        <xdr:cNvSpPr txBox="1">
          <a:spLocks noChangeArrowheads="1"/>
        </xdr:cNvSpPr>
      </xdr:nvSpPr>
      <xdr:spPr>
        <a:xfrm>
          <a:off x="2447925" y="133350"/>
          <a:ext cx="2447925" cy="2571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(also denoted by Y-hat)</a:t>
          </a:r>
        </a:p>
      </xdr:txBody>
    </xdr:sp>
    <xdr:clientData/>
  </xdr:twoCellAnchor>
  <xdr:twoCellAnchor>
    <xdr:from>
      <xdr:col>0</xdr:col>
      <xdr:colOff>19050</xdr:colOff>
      <xdr:row>2</xdr:row>
      <xdr:rowOff>133350</xdr:rowOff>
    </xdr:from>
    <xdr:to>
      <xdr:col>8</xdr:col>
      <xdr:colOff>542925</xdr:colOff>
      <xdr:row>18</xdr:row>
      <xdr:rowOff>104775</xdr:rowOff>
    </xdr:to>
    <xdr:sp>
      <xdr:nvSpPr>
        <xdr:cNvPr id="2" name="Text 4"/>
        <xdr:cNvSpPr txBox="1">
          <a:spLocks noChangeArrowheads="1"/>
        </xdr:cNvSpPr>
      </xdr:nvSpPr>
      <xdr:spPr>
        <a:xfrm>
          <a:off x="19050" y="457200"/>
          <a:ext cx="5400675" cy="25622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Y-hat = b</a:t>
          </a:r>
          <a:r>
            <a:rPr lang="en-US" cap="none" sz="1200" b="0" i="0" u="none" baseline="-25000">
              <a:solidFill>
                <a:srgbClr val="000000"/>
              </a:solidFill>
              <a:latin typeface="Arial"/>
              <a:ea typeface="Arial"/>
              <a:cs typeface="Arial"/>
            </a:rPr>
            <a:t>0</a:t>
          </a:r>
          <a:r>
            <a:rPr lang="en-US" cap="none" sz="1200" b="0" i="0" u="none" baseline="0">
              <a:solidFill>
                <a:srgbClr val="000000"/>
              </a:solidFill>
              <a:latin typeface="Arial"/>
              <a:ea typeface="Arial"/>
              <a:cs typeface="Arial"/>
            </a:rPr>
            <a:t> + b</a:t>
          </a:r>
          <a:r>
            <a:rPr lang="en-US" cap="none" sz="1200" b="0" i="0" u="none" baseline="-25000">
              <a:solidFill>
                <a:srgbClr val="000000"/>
              </a:solidFill>
              <a:latin typeface="Arial"/>
              <a:ea typeface="Arial"/>
              <a:cs typeface="Arial"/>
            </a:rPr>
            <a:t>1</a:t>
          </a:r>
          <a:r>
            <a:rPr lang="en-US" cap="none" sz="1200" b="0" i="0" u="none" baseline="0">
              <a:solidFill>
                <a:srgbClr val="000000"/>
              </a:solidFill>
              <a:latin typeface="Arial"/>
              <a:ea typeface="Arial"/>
              <a:cs typeface="Arial"/>
            </a:rPr>
            <a:t>X (sample model for simple linear regression)   
</a:t>
          </a:r>
          <a:r>
            <a:rPr lang="en-US" cap="none" sz="1200" b="1" i="0" u="none" baseline="0">
              <a:solidFill>
                <a:srgbClr val="000000"/>
              </a:solidFill>
              <a:latin typeface="Arial"/>
              <a:ea typeface="Arial"/>
              <a:cs typeface="Arial"/>
            </a:rPr>
            <a:t>Y-hat = f[predictor variable(s)]  </a:t>
          </a:r>
          <a:r>
            <a:rPr lang="en-US" cap="none" sz="1200" b="0" i="0" u="none" baseline="0">
              <a:solidFill>
                <a:srgbClr val="000000"/>
              </a:solidFill>
              <a:latin typeface="Arial"/>
              <a:ea typeface="Arial"/>
              <a:cs typeface="Arial"/>
            </a:rPr>
            <a:t>(multiple predictors may be used)
</a:t>
          </a:r>
          <a:r>
            <a:rPr lang="en-US" cap="none" sz="1200" b="1" i="0" u="none" baseline="0">
              <a:solidFill>
                <a:srgbClr val="000000"/>
              </a:solidFill>
              <a:latin typeface="Arial"/>
              <a:ea typeface="Arial"/>
              <a:cs typeface="Arial"/>
            </a:rPr>
            <a:t>Residual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Y - (Y-hat)</a:t>
          </a:r>
          <a:r>
            <a:rPr lang="en-US" cap="none" sz="1200" b="0" i="0" u="none" baseline="0">
              <a:solidFill>
                <a:srgbClr val="000000"/>
              </a:solidFill>
              <a:latin typeface="Arial"/>
              <a:ea typeface="Arial"/>
              <a:cs typeface="Arial"/>
            </a:rPr>
            <a:t> = error estimate based on estimated regression model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page 593</a:t>
          </a:r>
          <a:r>
            <a:rPr lang="en-US" cap="none" sz="1000" b="0" i="0" u="none" baseline="0">
              <a:solidFill>
                <a:srgbClr val="000000"/>
              </a:solidFill>
              <a:latin typeface="Calibri"/>
              <a:ea typeface="Calibri"/>
              <a:cs typeface="Calibri"/>
            </a:rPr>
            <a:t>, 2nd edition or pg. 523, 1st edition</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FF"/>
              </a:solidFill>
              <a:latin typeface="Arial"/>
              <a:ea typeface="Arial"/>
              <a:cs typeface="Arial"/>
            </a:rPr>
            <a:t>SS(Error) = </a:t>
          </a:r>
          <a:r>
            <a:rPr lang="en-US" cap="none" sz="1200" b="1" i="0" u="none" baseline="0">
              <a:solidFill>
                <a:srgbClr val="0000FF"/>
              </a:solidFill>
              <a:latin typeface="Arial"/>
              <a:ea typeface="Arial"/>
              <a:cs typeface="Arial"/>
            </a:rPr>
            <a:t>SSE</a:t>
          </a:r>
          <a:r>
            <a:rPr lang="en-US" cap="none" sz="1200" b="0" i="0" u="none" baseline="0">
              <a:solidFill>
                <a:srgbClr val="0000FF"/>
              </a:solidFill>
              <a:latin typeface="Arial"/>
              <a:ea typeface="Arial"/>
              <a:cs typeface="Arial"/>
            </a:rPr>
            <a:t> = Sum of Squared Errors = Sum of Squared Residuals
</a:t>
          </a:r>
          <a:r>
            <a:rPr lang="en-US" cap="none" sz="1200" b="0" i="0" u="none" baseline="0">
              <a:solidFill>
                <a:srgbClr val="000000"/>
              </a:solidFill>
              <a:latin typeface="Arial"/>
              <a:ea typeface="Arial"/>
              <a:cs typeface="Arial"/>
            </a:rPr>
            <a:t>
</a:t>
          </a:r>
          <a:r>
            <a:rPr lang="en-US" cap="none" sz="1200" b="0" i="0" u="none" baseline="0">
              <a:solidFill>
                <a:srgbClr val="800000"/>
              </a:solidFill>
              <a:latin typeface="Arial"/>
              <a:ea typeface="Arial"/>
              <a:cs typeface="Arial"/>
            </a:rPr>
            <a:t>SS(Total) = Sum of Squared Deviations of Y values from the sample mean of Y
</a:t>
          </a:r>
          <a:r>
            <a:rPr lang="en-US" cap="none" sz="1200" b="0" i="0" u="none" baseline="0">
              <a:solidFill>
                <a:srgbClr val="800000"/>
              </a:solidFill>
              <a:latin typeface="Arial"/>
              <a:ea typeface="Arial"/>
              <a:cs typeface="Arial"/>
            </a:rPr>
            <a:t>SS(Total) = </a:t>
          </a:r>
          <a:r>
            <a:rPr lang="en-US" cap="none" sz="1200" b="1" i="0" u="none" baseline="0">
              <a:solidFill>
                <a:srgbClr val="800000"/>
              </a:solidFill>
              <a:latin typeface="Arial"/>
              <a:ea typeface="Arial"/>
              <a:cs typeface="Arial"/>
            </a:rPr>
            <a:t>SST</a:t>
          </a:r>
          <a:r>
            <a:rPr lang="en-US" cap="none" sz="1200" b="0" i="0" u="none" baseline="0">
              <a:solidFill>
                <a:srgbClr val="800000"/>
              </a:solidFill>
              <a:latin typeface="Arial"/>
              <a:ea typeface="Arial"/>
              <a:cs typeface="Arial"/>
            </a:rPr>
            <a:t> = SS(Y) ,  </a:t>
          </a:r>
          <a:r>
            <a:rPr lang="en-US" cap="none" sz="1200" b="0" i="0" u="none" baseline="0">
              <a:solidFill>
                <a:srgbClr val="993300"/>
              </a:solidFill>
              <a:latin typeface="Calibri"/>
              <a:ea typeface="Calibri"/>
              <a:cs typeface="Calibri"/>
            </a:rPr>
            <a:t>(</a:t>
          </a:r>
          <a:r>
            <a:rPr lang="en-US" cap="none" sz="1200" b="1" i="0" u="none" baseline="0">
              <a:solidFill>
                <a:srgbClr val="993300"/>
              </a:solidFill>
              <a:latin typeface="Calibri"/>
              <a:ea typeface="Calibri"/>
              <a:cs typeface="Calibri"/>
            </a:rPr>
            <a:t>pages 160 &amp;593</a:t>
          </a:r>
          <a:r>
            <a:rPr lang="en-US" cap="none" sz="1000" b="0" i="0" u="none" baseline="0">
              <a:solidFill>
                <a:srgbClr val="993300"/>
              </a:solidFill>
              <a:latin typeface="Calibri"/>
              <a:ea typeface="Calibri"/>
              <a:cs typeface="Calibri"/>
            </a:rPr>
            <a:t>, 2nd edition or pg. 204 &amp; 523, 1st edition</a:t>
          </a:r>
          <a:r>
            <a:rPr lang="en-US" cap="none" sz="1200" b="0" i="0" u="none" baseline="0">
              <a:solidFill>
                <a:srgbClr val="993300"/>
              </a:solidFill>
              <a:latin typeface="Calibri"/>
              <a:ea typeface="Calibri"/>
              <a:cs typeface="Calibri"/>
            </a:rPr>
            <a:t>)
</a:t>
          </a:r>
          <a:r>
            <a:rPr lang="en-US" cap="none" sz="1200" b="0" i="0" u="none" baseline="0">
              <a:solidFill>
                <a:srgbClr val="000000"/>
              </a:solidFill>
              <a:latin typeface="Arial"/>
              <a:ea typeface="Arial"/>
              <a:cs typeface="Arial"/>
            </a:rPr>
            <a:t>
</a:t>
          </a:r>
          <a:r>
            <a:rPr lang="en-US" cap="none" sz="1200" b="0" i="0" u="none" baseline="0">
              <a:solidFill>
                <a:srgbClr val="008080"/>
              </a:solidFill>
              <a:latin typeface="Arial"/>
              <a:ea typeface="Arial"/>
              <a:cs typeface="Arial"/>
            </a:rPr>
            <a:t>SS(Regression) = </a:t>
          </a:r>
          <a:r>
            <a:rPr lang="en-US" cap="none" sz="1200" b="1" i="0" u="none" baseline="0">
              <a:solidFill>
                <a:srgbClr val="008080"/>
              </a:solidFill>
              <a:latin typeface="Arial"/>
              <a:ea typeface="Arial"/>
              <a:cs typeface="Arial"/>
            </a:rPr>
            <a:t>SSR</a:t>
          </a:r>
          <a:r>
            <a:rPr lang="en-US" cap="none" sz="1200" b="0" i="0" u="none" baseline="0">
              <a:solidFill>
                <a:srgbClr val="008080"/>
              </a:solidFill>
              <a:latin typeface="Arial"/>
              <a:ea typeface="Arial"/>
              <a:cs typeface="Arial"/>
            </a:rPr>
            <a:t> = Sum of Squares attributable to the regression model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SS(Total)  = SS(Regression) + SS(Error)        </a:t>
          </a:r>
          <a:r>
            <a:rPr lang="en-US" cap="none" sz="1200" b="1" i="0" u="none" baseline="0">
              <a:solidFill>
                <a:srgbClr val="000000"/>
              </a:solidFill>
              <a:latin typeface="Arial"/>
              <a:ea typeface="Arial"/>
              <a:cs typeface="Arial"/>
            </a:rPr>
            <a:t>SST = SSR + SSE
</a:t>
          </a:r>
          <a:r>
            <a:rPr lang="en-US" cap="none" sz="1200" b="0" i="0" u="none" baseline="0">
              <a:solidFill>
                <a:srgbClr val="000000"/>
              </a:solidFill>
              <a:latin typeface="Arial"/>
              <a:ea typeface="Arial"/>
              <a:cs typeface="Arial"/>
            </a:rPr>
            <a:t>Method of least squares selects the regression model coefficients that minimize the value of SSE for a set of data.  (Least Squares Estimates = b</a:t>
          </a:r>
          <a:r>
            <a:rPr lang="en-US" cap="none" sz="1200" b="0" i="0" u="none" baseline="-25000">
              <a:solidFill>
                <a:srgbClr val="000000"/>
              </a:solidFill>
              <a:latin typeface="Arial"/>
              <a:ea typeface="Arial"/>
              <a:cs typeface="Arial"/>
            </a:rPr>
            <a:t>j</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76200</xdr:colOff>
      <xdr:row>0</xdr:row>
      <xdr:rowOff>95250</xdr:rowOff>
    </xdr:from>
    <xdr:to>
      <xdr:col>3</xdr:col>
      <xdr:colOff>352425</xdr:colOff>
      <xdr:row>2</xdr:row>
      <xdr:rowOff>95250</xdr:rowOff>
    </xdr:to>
    <xdr:sp>
      <xdr:nvSpPr>
        <xdr:cNvPr id="3" name="Text Box 5"/>
        <xdr:cNvSpPr txBox="1">
          <a:spLocks noChangeArrowheads="1"/>
        </xdr:cNvSpPr>
      </xdr:nvSpPr>
      <xdr:spPr>
        <a:xfrm>
          <a:off x="76200" y="95250"/>
          <a:ext cx="2105025" cy="323850"/>
        </a:xfrm>
        <a:prstGeom prst="rect">
          <a:avLst/>
        </a:prstGeom>
        <a:solidFill>
          <a:srgbClr val="FFFFFF"/>
        </a:solidFill>
        <a:ln w="9525" cmpd="sng">
          <a:solidFill>
            <a:srgbClr val="FFFFFF"/>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Predicted Value of Y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9</xdr:col>
      <xdr:colOff>19050</xdr:colOff>
      <xdr:row>8</xdr:row>
      <xdr:rowOff>57150</xdr:rowOff>
    </xdr:to>
    <xdr:sp>
      <xdr:nvSpPr>
        <xdr:cNvPr id="1" name="Text 1"/>
        <xdr:cNvSpPr txBox="1">
          <a:spLocks noChangeArrowheads="1"/>
        </xdr:cNvSpPr>
      </xdr:nvSpPr>
      <xdr:spPr>
        <a:xfrm>
          <a:off x="47625" y="38100"/>
          <a:ext cx="5457825" cy="1314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R-square = R</a:t>
          </a:r>
          <a:r>
            <a:rPr lang="en-US" cap="none" sz="1200" b="1" i="0" u="none" baseline="30000">
              <a:solidFill>
                <a:srgbClr val="000000"/>
              </a:solidFill>
              <a:latin typeface="Arial"/>
              <a:ea typeface="Arial"/>
              <a:cs typeface="Arial"/>
            </a:rPr>
            <a:t>2</a:t>
          </a:r>
          <a:r>
            <a:rPr lang="en-US" cap="none" sz="1200" b="1" i="0" u="none" baseline="0">
              <a:solidFill>
                <a:srgbClr val="000000"/>
              </a:solidFill>
              <a:latin typeface="Arial"/>
              <a:ea typeface="Arial"/>
              <a:cs typeface="Arial"/>
            </a:rPr>
            <a:t> = Coefficient of Determination  
</a:t>
          </a:r>
          <a:r>
            <a:rPr lang="en-US" cap="none" sz="1200" b="1" i="0" u="none" baseline="0">
              <a:solidFill>
                <a:srgbClr val="000000"/>
              </a:solidFill>
              <a:latin typeface="Arial"/>
              <a:ea typeface="Arial"/>
              <a:cs typeface="Arial"/>
            </a:rPr>
            <a:t>R-square = Proportion of the total variability that can be explained using
</a:t>
          </a:r>
          <a:r>
            <a:rPr lang="en-US" cap="none" sz="1200" b="1" i="0" u="none" baseline="0">
              <a:solidFill>
                <a:srgbClr val="000000"/>
              </a:solidFill>
              <a:latin typeface="Arial"/>
              <a:ea typeface="Arial"/>
              <a:cs typeface="Arial"/>
            </a:rPr>
            <a:t>                      the fitted regression model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pages 160 &amp;593</a:t>
          </a:r>
          <a:r>
            <a:rPr lang="en-US" cap="none" sz="1000" b="0" i="0" u="none" baseline="0">
              <a:solidFill>
                <a:srgbClr val="000000"/>
              </a:solidFill>
              <a:latin typeface="Calibri"/>
              <a:ea typeface="Calibri"/>
              <a:cs typeface="Calibri"/>
            </a:rPr>
            <a:t>, 2nd edition or pg. 204 &amp; 523, 1st edition</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R-square = SS(regression) / SS(total) 
</a:t>
          </a:r>
          <a:r>
            <a:rPr lang="en-US" cap="none" sz="1200" b="1" i="0" u="none" baseline="0">
              <a:solidFill>
                <a:srgbClr val="000000"/>
              </a:solidFill>
              <a:latin typeface="Arial"/>
              <a:ea typeface="Arial"/>
              <a:cs typeface="Arial"/>
            </a:rPr>
            <a:t>             R</a:t>
          </a:r>
          <a:r>
            <a:rPr lang="en-US" cap="none" sz="1200" b="1" i="0" u="none" baseline="30000">
              <a:solidFill>
                <a:srgbClr val="000000"/>
              </a:solidFill>
              <a:latin typeface="Arial"/>
              <a:ea typeface="Arial"/>
              <a:cs typeface="Arial"/>
            </a:rPr>
            <a:t>2</a:t>
          </a:r>
          <a:r>
            <a:rPr lang="en-US" cap="none" sz="1200" b="1" i="0" u="none" baseline="0">
              <a:solidFill>
                <a:srgbClr val="000000"/>
              </a:solidFill>
              <a:latin typeface="Arial"/>
              <a:ea typeface="Arial"/>
              <a:cs typeface="Arial"/>
            </a:rPr>
            <a:t> = SSR / SST = (SST - SSE) / SST = 1 - (SSE/SST)</a:t>
          </a:r>
        </a:p>
      </xdr:txBody>
    </xdr:sp>
    <xdr:clientData/>
  </xdr:twoCellAnchor>
  <xdr:twoCellAnchor>
    <xdr:from>
      <xdr:col>6</xdr:col>
      <xdr:colOff>257175</xdr:colOff>
      <xdr:row>8</xdr:row>
      <xdr:rowOff>114300</xdr:rowOff>
    </xdr:from>
    <xdr:to>
      <xdr:col>9</xdr:col>
      <xdr:colOff>304800</xdr:colOff>
      <xdr:row>12</xdr:row>
      <xdr:rowOff>123825</xdr:rowOff>
    </xdr:to>
    <xdr:sp>
      <xdr:nvSpPr>
        <xdr:cNvPr id="2" name="TextBox 1"/>
        <xdr:cNvSpPr txBox="1">
          <a:spLocks noChangeArrowheads="1"/>
        </xdr:cNvSpPr>
      </xdr:nvSpPr>
      <xdr:spPr>
        <a:xfrm>
          <a:off x="3914775" y="1409700"/>
          <a:ext cx="1876425" cy="657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1" u="none" baseline="0">
              <a:solidFill>
                <a:srgbClr val="000000"/>
              </a:solidFill>
            </a:rPr>
            <a:t>SSR = SST - SSE</a:t>
          </a:r>
        </a:p>
      </xdr:txBody>
    </xdr:sp>
    <xdr:clientData/>
  </xdr:twoCellAnchor>
  <xdr:twoCellAnchor>
    <xdr:from>
      <xdr:col>0</xdr:col>
      <xdr:colOff>57150</xdr:colOff>
      <xdr:row>14</xdr:row>
      <xdr:rowOff>38100</xdr:rowOff>
    </xdr:from>
    <xdr:to>
      <xdr:col>8</xdr:col>
      <xdr:colOff>561975</xdr:colOff>
      <xdr:row>17</xdr:row>
      <xdr:rowOff>0</xdr:rowOff>
    </xdr:to>
    <xdr:sp>
      <xdr:nvSpPr>
        <xdr:cNvPr id="3" name="Text 1"/>
        <xdr:cNvSpPr txBox="1">
          <a:spLocks noChangeArrowheads="1"/>
        </xdr:cNvSpPr>
      </xdr:nvSpPr>
      <xdr:spPr>
        <a:xfrm>
          <a:off x="57150" y="2305050"/>
          <a:ext cx="538162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FF"/>
              </a:solidFill>
              <a:latin typeface="Arial"/>
              <a:ea typeface="Arial"/>
              <a:cs typeface="Arial"/>
            </a:rPr>
            <a:t>R-square Adjusted is a coefficient used in multiple regression to adjust the R-square measure using the degrees of freedom.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10</xdr:col>
      <xdr:colOff>504825</xdr:colOff>
      <xdr:row>1</xdr:row>
      <xdr:rowOff>142875</xdr:rowOff>
    </xdr:to>
    <xdr:sp>
      <xdr:nvSpPr>
        <xdr:cNvPr id="1" name="Text 1"/>
        <xdr:cNvSpPr txBox="1">
          <a:spLocks noChangeArrowheads="1"/>
        </xdr:cNvSpPr>
      </xdr:nvSpPr>
      <xdr:spPr>
        <a:xfrm>
          <a:off x="38100" y="38100"/>
          <a:ext cx="6562725" cy="266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FF"/>
              </a:solidFill>
              <a:latin typeface="Arial"/>
              <a:ea typeface="Arial"/>
              <a:cs typeface="Arial"/>
            </a:rPr>
            <a:t>Estimation of the Variance of the Errors with the Variance of Residuals = MSE.  </a:t>
          </a:r>
        </a:p>
      </xdr:txBody>
    </xdr:sp>
    <xdr:clientData/>
  </xdr:twoCellAnchor>
  <xdr:twoCellAnchor>
    <xdr:from>
      <xdr:col>0</xdr:col>
      <xdr:colOff>28575</xdr:colOff>
      <xdr:row>11</xdr:row>
      <xdr:rowOff>9525</xdr:rowOff>
    </xdr:from>
    <xdr:to>
      <xdr:col>10</xdr:col>
      <xdr:colOff>247650</xdr:colOff>
      <xdr:row>22</xdr:row>
      <xdr:rowOff>133350</xdr:rowOff>
    </xdr:to>
    <xdr:sp>
      <xdr:nvSpPr>
        <xdr:cNvPr id="2" name="Text 7"/>
        <xdr:cNvSpPr txBox="1">
          <a:spLocks noChangeArrowheads="1"/>
        </xdr:cNvSpPr>
      </xdr:nvSpPr>
      <xdr:spPr>
        <a:xfrm>
          <a:off x="28575" y="1828800"/>
          <a:ext cx="6315075" cy="1905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MSE will be used to denote the sample estimate of error variance for the Y values
</a:t>
          </a:r>
          <a:r>
            <a:rPr lang="en-US" cap="none" sz="1200" b="0" i="0" u="none" baseline="0">
              <a:solidFill>
                <a:srgbClr val="0000FF"/>
              </a:solidFill>
              <a:latin typeface="Arial"/>
              <a:ea typeface="Arial"/>
              <a:cs typeface="Arial"/>
            </a:rPr>
            <a:t>MSE</a:t>
          </a:r>
          <a:r>
            <a:rPr lang="en-US" cap="none" sz="1200" b="0" i="0" u="none" baseline="0">
              <a:solidFill>
                <a:srgbClr val="000000"/>
              </a:solidFill>
              <a:latin typeface="Arial"/>
              <a:ea typeface="Arial"/>
              <a:cs typeface="Arial"/>
            </a:rPr>
            <a:t> represents </a:t>
          </a:r>
          <a:r>
            <a:rPr lang="en-US" cap="none" sz="1200" b="0" i="0" u="none" baseline="0">
              <a:solidFill>
                <a:srgbClr val="0000FF"/>
              </a:solidFill>
              <a:latin typeface="Arial"/>
              <a:ea typeface="Arial"/>
              <a:cs typeface="Arial"/>
            </a:rPr>
            <a:t>Mean Square Error</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MSE = SSE / (degrees of freedom error)</a:t>
          </a:r>
          <a:r>
            <a:rPr lang="en-US" cap="none" sz="1200" b="0" i="0" u="none" baseline="0">
              <a:solidFill>
                <a:srgbClr val="000000"/>
              </a:solidFill>
              <a:latin typeface="Arial"/>
              <a:ea typeface="Arial"/>
              <a:cs typeface="Arial"/>
            </a:rPr>
            <a:t> = </a:t>
          </a:r>
          <a:r>
            <a:rPr lang="en-US" cap="none" sz="1200" b="1" i="0" u="none" baseline="0">
              <a:solidFill>
                <a:srgbClr val="000000"/>
              </a:solidFill>
              <a:latin typeface="Arial"/>
              <a:ea typeface="Arial"/>
              <a:cs typeface="Arial"/>
            </a:rPr>
            <a:t>SS(residual) / (degrees of freedom residual)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Degrees of Freedom Total = </a:t>
          </a:r>
          <a:r>
            <a:rPr lang="en-US" cap="none" sz="1200" b="1" i="0" u="none" baseline="0">
              <a:solidFill>
                <a:srgbClr val="000000"/>
              </a:solidFill>
              <a:latin typeface="Arial"/>
              <a:ea typeface="Arial"/>
              <a:cs typeface="Arial"/>
            </a:rPr>
            <a:t>df(Total) = n-1</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Degrees of Freedom Regression  = </a:t>
          </a:r>
          <a:r>
            <a:rPr lang="en-US" cap="none" sz="1200" b="1" i="0" u="none" baseline="0">
              <a:solidFill>
                <a:srgbClr val="000000"/>
              </a:solidFill>
              <a:latin typeface="Arial"/>
              <a:ea typeface="Arial"/>
              <a:cs typeface="Arial"/>
            </a:rPr>
            <a:t>df(Reg) = number of predictor variables = k</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Degrees of Freedom Error = </a:t>
          </a:r>
          <a:r>
            <a:rPr lang="en-US" cap="none" sz="1200" b="1" i="0" u="none" baseline="0">
              <a:solidFill>
                <a:srgbClr val="000000"/>
              </a:solidFill>
              <a:latin typeface="Arial"/>
              <a:ea typeface="Arial"/>
              <a:cs typeface="Arial"/>
            </a:rPr>
            <a:t>df(Error)</a:t>
          </a:r>
          <a:r>
            <a:rPr lang="en-US" cap="none" sz="1200" b="0" i="0" u="none" baseline="0">
              <a:solidFill>
                <a:srgbClr val="000000"/>
              </a:solidFill>
              <a:latin typeface="Arial"/>
              <a:ea typeface="Arial"/>
              <a:cs typeface="Arial"/>
            </a:rPr>
            <a:t> = df(Total) - df(Regression) = </a:t>
          </a:r>
          <a:r>
            <a:rPr lang="en-US" cap="none" sz="1200" b="1" i="0" u="none" baseline="0">
              <a:solidFill>
                <a:srgbClr val="000000"/>
              </a:solidFill>
              <a:latin typeface="Arial"/>
              <a:ea typeface="Arial"/>
              <a:cs typeface="Arial"/>
            </a:rPr>
            <a:t>n-k-1
</a:t>
          </a:r>
          <a:r>
            <a:rPr lang="en-US" cap="none" sz="1200" b="1" i="0" u="none" baseline="0">
              <a:solidFill>
                <a:srgbClr val="000000"/>
              </a:solidFill>
              <a:latin typeface="Arial"/>
              <a:ea typeface="Arial"/>
              <a:cs typeface="Arial"/>
            </a:rPr>
            <a:t>df(Total) = df(Regression) + df(Error)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Excel Regression, </a:t>
          </a:r>
          <a:r>
            <a:rPr lang="en-US" cap="none" sz="1200" b="1" i="0" u="none" baseline="0">
              <a:solidFill>
                <a:srgbClr val="000000"/>
              </a:solidFill>
              <a:latin typeface="Arial"/>
              <a:ea typeface="Arial"/>
              <a:cs typeface="Arial"/>
            </a:rPr>
            <a:t>Standard Error = Square Root of MSE.</a:t>
          </a:r>
          <a:r>
            <a:rPr lang="en-US" cap="none" sz="1200" b="0" i="0" u="none" baseline="0">
              <a:solidFill>
                <a:srgbClr val="000000"/>
              </a:solidFill>
              <a:latin typeface="Arial"/>
              <a:ea typeface="Arial"/>
              <a:cs typeface="Arial"/>
            </a:rPr>
            <a:t>
</a:t>
          </a:r>
          <a:r>
            <a:rPr lang="en-US" cap="none" sz="1200" b="1" i="0" u="none" baseline="0">
              <a:solidFill>
                <a:srgbClr val="339966"/>
              </a:solidFill>
              <a:latin typeface="Arial"/>
              <a:ea typeface="Arial"/>
              <a:cs typeface="Arial"/>
            </a:rPr>
            <a:t>MSE measures the Variance of the Y values around the fitted regression line.</a:t>
          </a:r>
          <a:r>
            <a:rPr lang="en-US" cap="none" sz="1200" b="0" i="0" u="none" baseline="0">
              <a:solidFill>
                <a:srgbClr val="000000"/>
              </a:solidFill>
              <a:latin typeface="Arial"/>
              <a:ea typeface="Arial"/>
              <a:cs typeface="Arial"/>
            </a:rPr>
            <a:t>
</a:t>
          </a:r>
        </a:p>
      </xdr:txBody>
    </xdr:sp>
    <xdr:clientData/>
  </xdr:twoCellAnchor>
  <xdr:twoCellAnchor>
    <xdr:from>
      <xdr:col>0</xdr:col>
      <xdr:colOff>19050</xdr:colOff>
      <xdr:row>3</xdr:row>
      <xdr:rowOff>28575</xdr:rowOff>
    </xdr:from>
    <xdr:to>
      <xdr:col>8</xdr:col>
      <xdr:colOff>466725</xdr:colOff>
      <xdr:row>9</xdr:row>
      <xdr:rowOff>114300</xdr:rowOff>
    </xdr:to>
    <xdr:sp>
      <xdr:nvSpPr>
        <xdr:cNvPr id="3" name="Text Box 8"/>
        <xdr:cNvSpPr txBox="1">
          <a:spLocks noChangeArrowheads="1"/>
        </xdr:cNvSpPr>
      </xdr:nvSpPr>
      <xdr:spPr>
        <a:xfrm>
          <a:off x="19050" y="552450"/>
          <a:ext cx="5324475" cy="1057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Symbol"/>
              <a:ea typeface="Symbol"/>
              <a:cs typeface="Symbol"/>
            </a:rPr>
            <a:t>s</a:t>
          </a:r>
          <a:r>
            <a:rPr lang="en-US" cap="none" sz="1400" b="1" i="0" u="none" baseline="30000">
              <a:solidFill>
                <a:srgbClr val="000000"/>
              </a:solidFill>
              <a:latin typeface="Times New Roman"/>
              <a:ea typeface="Times New Roman"/>
              <a:cs typeface="Times New Roman"/>
            </a:rPr>
            <a:t>2</a:t>
          </a:r>
          <a:r>
            <a:rPr lang="en-US" cap="none" sz="1400" b="1" i="0" u="none" baseline="-25000">
              <a:solidFill>
                <a:srgbClr val="000000"/>
              </a:solidFill>
              <a:latin typeface="Symbol"/>
              <a:ea typeface="Symbol"/>
              <a:cs typeface="Symbol"/>
            </a:rPr>
            <a:t>e</a:t>
          </a:r>
          <a:r>
            <a:rPr lang="en-US" cap="none" sz="1400" b="1" i="0" u="none" baseline="0">
              <a:solidFill>
                <a:srgbClr val="000000"/>
              </a:solidFill>
              <a:latin typeface="Times New Roman"/>
              <a:ea typeface="Times New Roman"/>
              <a:cs typeface="Times New Roman"/>
            </a:rPr>
            <a:t>= Variance(</a:t>
          </a:r>
          <a:r>
            <a:rPr lang="en-US" cap="none" sz="1400" b="1" i="0" u="none" baseline="0">
              <a:solidFill>
                <a:srgbClr val="000000"/>
              </a:solidFill>
              <a:latin typeface="Symbol"/>
              <a:ea typeface="Symbol"/>
              <a:cs typeface="Symbol"/>
            </a:rPr>
            <a:t>e</a:t>
          </a:r>
          <a:r>
            <a:rPr lang="en-US" cap="none" sz="1400" b="1" i="0" u="none" baseline="0">
              <a:solidFill>
                <a:srgbClr val="000000"/>
              </a:solidFill>
              <a:latin typeface="Times New Roman"/>
              <a:ea typeface="Times New Roman"/>
              <a:cs typeface="Times New Roman"/>
            </a:rPr>
            <a:t>) = Phenomenon Variance of the random errors
</a:t>
          </a:r>
          <a:r>
            <a:rPr lang="en-US" cap="none" sz="1400" b="1" i="0" u="none" baseline="0">
              <a:solidFill>
                <a:srgbClr val="000000"/>
              </a:solidFill>
              <a:latin typeface="Times New Roman"/>
              <a:ea typeface="Times New Roman"/>
              <a:cs typeface="Times New Roman"/>
            </a:rPr>
            <a:t>s</a:t>
          </a:r>
          <a:r>
            <a:rPr lang="en-US" cap="none" sz="1400" b="1" i="0" u="none" baseline="30000">
              <a:solidFill>
                <a:srgbClr val="000000"/>
              </a:solidFill>
              <a:latin typeface="Times New Roman"/>
              <a:ea typeface="Times New Roman"/>
              <a:cs typeface="Times New Roman"/>
            </a:rPr>
            <a:t>2</a:t>
          </a:r>
          <a:r>
            <a:rPr lang="en-US" cap="none" sz="1400" b="1" i="0" u="none" baseline="-25000">
              <a:solidFill>
                <a:srgbClr val="000000"/>
              </a:solidFill>
              <a:latin typeface="Times New Roman"/>
              <a:ea typeface="Times New Roman"/>
              <a:cs typeface="Times New Roman"/>
            </a:rPr>
            <a:t>e</a:t>
          </a:r>
          <a:r>
            <a:rPr lang="en-US" cap="none" sz="1400" b="1" i="0" u="none" baseline="0">
              <a:solidFill>
                <a:srgbClr val="000000"/>
              </a:solidFill>
              <a:latin typeface="Times New Roman"/>
              <a:ea typeface="Times New Roman"/>
              <a:cs typeface="Times New Roman"/>
            </a:rPr>
            <a:t>= MSE = MS</a:t>
          </a:r>
          <a:r>
            <a:rPr lang="en-US" cap="none" sz="1400" b="1" i="0" u="none" baseline="-25000">
              <a:solidFill>
                <a:srgbClr val="000000"/>
              </a:solidFill>
              <a:latin typeface="Times New Roman"/>
              <a:ea typeface="Times New Roman"/>
              <a:cs typeface="Times New Roman"/>
            </a:rPr>
            <a:t>Residual</a:t>
          </a:r>
          <a:r>
            <a:rPr lang="en-US" cap="none" sz="1400" b="1" i="0" u="none" baseline="0">
              <a:solidFill>
                <a:srgbClr val="000000"/>
              </a:solidFill>
              <a:latin typeface="Times New Roman"/>
              <a:ea typeface="Times New Roman"/>
              <a:cs typeface="Times New Roman"/>
            </a:rPr>
            <a:t> = Sample Estimate of </a:t>
          </a:r>
          <a:r>
            <a:rPr lang="en-US" cap="none" sz="1400" b="1" i="0" u="none" baseline="0">
              <a:solidFill>
                <a:srgbClr val="000000"/>
              </a:solidFill>
              <a:latin typeface="Symbol"/>
              <a:ea typeface="Symbol"/>
              <a:cs typeface="Symbol"/>
            </a:rPr>
            <a:t>s</a:t>
          </a:r>
          <a:r>
            <a:rPr lang="en-US" cap="none" sz="1400" b="1" i="0" u="none" baseline="30000">
              <a:solidFill>
                <a:srgbClr val="000000"/>
              </a:solidFill>
              <a:latin typeface="Times New Roman"/>
              <a:ea typeface="Times New Roman"/>
              <a:cs typeface="Times New Roman"/>
            </a:rPr>
            <a:t>2</a:t>
          </a:r>
          <a:r>
            <a:rPr lang="en-US" cap="none" sz="1400" b="1" i="0" u="none" baseline="-25000">
              <a:solidFill>
                <a:srgbClr val="000000"/>
              </a:solidFill>
              <a:latin typeface="Symbol"/>
              <a:ea typeface="Symbol"/>
              <a:cs typeface="Symbol"/>
            </a:rPr>
            <a:t>e</a:t>
          </a:r>
          <a:r>
            <a:rPr lang="en-US" cap="none" sz="14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MSE measures the variance of all the Y values in the data set about the sample regression surface which is an estimate of the variance of the population Y values around the population regression surface.</a:t>
          </a:r>
          <a:r>
            <a:rPr lang="en-US" cap="none" sz="12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Andrews\Documents\1_erase-me\Employee%20Sala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laries"/>
      <sheetName val="Sheet1"/>
    </sheetNames>
    <sheetDataSet>
      <sheetData sheetId="0">
        <row r="3">
          <cell r="I3" t="str">
            <v>MBA </v>
          </cell>
          <cell r="J3" t="str">
            <v>No MBA</v>
          </cell>
        </row>
        <row r="4">
          <cell r="H4">
            <v>25</v>
          </cell>
          <cell r="J4">
            <v>28260</v>
          </cell>
        </row>
        <row r="5">
          <cell r="H5">
            <v>28</v>
          </cell>
          <cell r="I5">
            <v>43392</v>
          </cell>
        </row>
        <row r="6">
          <cell r="H6">
            <v>37</v>
          </cell>
          <cell r="I6">
            <v>56322</v>
          </cell>
        </row>
        <row r="7">
          <cell r="H7">
            <v>23</v>
          </cell>
          <cell r="J7">
            <v>26086</v>
          </cell>
        </row>
        <row r="8">
          <cell r="H8">
            <v>32</v>
          </cell>
          <cell r="J8">
            <v>36807</v>
          </cell>
        </row>
        <row r="9">
          <cell r="H9">
            <v>57</v>
          </cell>
          <cell r="J9">
            <v>57119</v>
          </cell>
        </row>
        <row r="10">
          <cell r="H10">
            <v>45</v>
          </cell>
          <cell r="J10">
            <v>48907</v>
          </cell>
        </row>
        <row r="11">
          <cell r="H11">
            <v>32</v>
          </cell>
          <cell r="J11">
            <v>34301</v>
          </cell>
        </row>
        <row r="12">
          <cell r="H12">
            <v>25</v>
          </cell>
          <cell r="J12">
            <v>31104</v>
          </cell>
        </row>
        <row r="13">
          <cell r="H13">
            <v>57</v>
          </cell>
          <cell r="J13">
            <v>60054</v>
          </cell>
        </row>
        <row r="14">
          <cell r="H14">
            <v>42</v>
          </cell>
          <cell r="J14">
            <v>41420</v>
          </cell>
        </row>
        <row r="15">
          <cell r="H15">
            <v>25</v>
          </cell>
          <cell r="I15">
            <v>36508</v>
          </cell>
        </row>
        <row r="16">
          <cell r="H16">
            <v>38</v>
          </cell>
          <cell r="J16">
            <v>40015</v>
          </cell>
        </row>
        <row r="17">
          <cell r="H17">
            <v>47</v>
          </cell>
          <cell r="J17">
            <v>48329</v>
          </cell>
        </row>
        <row r="18">
          <cell r="H18">
            <v>38</v>
          </cell>
          <cell r="J18">
            <v>39849</v>
          </cell>
        </row>
        <row r="19">
          <cell r="H19">
            <v>31</v>
          </cell>
          <cell r="J19">
            <v>31985</v>
          </cell>
        </row>
        <row r="20">
          <cell r="H20">
            <v>54</v>
          </cell>
          <cell r="J20">
            <v>59160</v>
          </cell>
        </row>
        <row r="21">
          <cell r="H21">
            <v>59</v>
          </cell>
          <cell r="J21">
            <v>60335</v>
          </cell>
        </row>
        <row r="22">
          <cell r="H22">
            <v>32</v>
          </cell>
          <cell r="J22">
            <v>35911</v>
          </cell>
        </row>
        <row r="23">
          <cell r="H23">
            <v>55</v>
          </cell>
          <cell r="J23">
            <v>57814</v>
          </cell>
        </row>
        <row r="24">
          <cell r="H24">
            <v>36</v>
          </cell>
          <cell r="J24">
            <v>42377</v>
          </cell>
        </row>
        <row r="25">
          <cell r="H25">
            <v>60</v>
          </cell>
          <cell r="J25">
            <v>62430</v>
          </cell>
        </row>
        <row r="26">
          <cell r="H26">
            <v>49</v>
          </cell>
          <cell r="J26">
            <v>46928</v>
          </cell>
        </row>
        <row r="27">
          <cell r="H27">
            <v>35</v>
          </cell>
          <cell r="J27">
            <v>34403</v>
          </cell>
        </row>
        <row r="28">
          <cell r="H28">
            <v>32</v>
          </cell>
          <cell r="I28">
            <v>45714</v>
          </cell>
        </row>
        <row r="29">
          <cell r="H29">
            <v>27</v>
          </cell>
          <cell r="I29">
            <v>42247</v>
          </cell>
        </row>
        <row r="30">
          <cell r="H30">
            <v>52</v>
          </cell>
          <cell r="J30">
            <v>54789</v>
          </cell>
        </row>
        <row r="31">
          <cell r="H31">
            <v>30</v>
          </cell>
          <cell r="J31">
            <v>31702</v>
          </cell>
        </row>
        <row r="32">
          <cell r="H32">
            <v>33</v>
          </cell>
          <cell r="J32">
            <v>34406</v>
          </cell>
        </row>
        <row r="33">
          <cell r="H33">
            <v>57</v>
          </cell>
          <cell r="I33">
            <v>84876</v>
          </cell>
        </row>
        <row r="34">
          <cell r="H34">
            <v>24</v>
          </cell>
          <cell r="J34">
            <v>27399</v>
          </cell>
        </row>
        <row r="35">
          <cell r="H35">
            <v>51</v>
          </cell>
          <cell r="J35">
            <v>55785</v>
          </cell>
        </row>
        <row r="36">
          <cell r="H36">
            <v>30</v>
          </cell>
          <cell r="J36">
            <v>34649</v>
          </cell>
        </row>
        <row r="37">
          <cell r="H37">
            <v>61</v>
          </cell>
          <cell r="J37">
            <v>64236</v>
          </cell>
        </row>
        <row r="38">
          <cell r="H38">
            <v>45</v>
          </cell>
          <cell r="J38">
            <v>50241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6.vml" /><Relationship Id="rId4" Type="http://schemas.openxmlformats.org/officeDocument/2006/relationships/drawing" Target="../drawings/drawing11.xml" /><Relationship Id="rId5"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7.vml" /><Relationship Id="rId3"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oleObject" Target="../embeddings/oleObject_20_1.bin" /><Relationship Id="rId3" Type="http://schemas.openxmlformats.org/officeDocument/2006/relationships/oleObject" Target="../embeddings/oleObject_20_2.bin" /><Relationship Id="rId4" Type="http://schemas.openxmlformats.org/officeDocument/2006/relationships/oleObject" Target="../embeddings/oleObject_20_3.bin" /><Relationship Id="rId5" Type="http://schemas.openxmlformats.org/officeDocument/2006/relationships/oleObject" Target="../embeddings/oleObject_20_4.bin" /><Relationship Id="rId6" Type="http://schemas.openxmlformats.org/officeDocument/2006/relationships/vmlDrawing" Target="../drawings/vmlDrawing8.vml" /><Relationship Id="rId7" Type="http://schemas.openxmlformats.org/officeDocument/2006/relationships/drawing" Target="../drawings/drawing19.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5.vml" /><Relationship Id="rId5" Type="http://schemas.openxmlformats.org/officeDocument/2006/relationships/drawing" Target="../drawings/drawing8.xml" /><Relationship Id="rId6"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Q5" sqref="Q5"/>
    </sheetView>
  </sheetViews>
  <sheetFormatPr defaultColWidth="9.140625" defaultRowHeight="12.75"/>
  <cols>
    <col min="1" max="16384" width="9.140625" style="116"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21" sqref="A21"/>
    </sheetView>
  </sheetViews>
  <sheetFormatPr defaultColWidth="9.140625" defaultRowHeight="12.75"/>
  <sheetData/>
  <sheetProtection/>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F15"/>
  <sheetViews>
    <sheetView zoomScalePageLayoutView="0" workbookViewId="0" topLeftCell="A1">
      <selection activeCell="B7" sqref="B7"/>
    </sheetView>
  </sheetViews>
  <sheetFormatPr defaultColWidth="9.140625" defaultRowHeight="12.75"/>
  <cols>
    <col min="1" max="1" width="16.28125" style="0" customWidth="1"/>
  </cols>
  <sheetData>
    <row r="1" ht="12.75">
      <c r="A1" t="s">
        <v>0</v>
      </c>
    </row>
    <row r="2" ht="12.75">
      <c r="A2" t="s">
        <v>1</v>
      </c>
    </row>
    <row r="3" ht="13.5" thickBot="1"/>
    <row r="4" spans="1:2" ht="12.75">
      <c r="A4" s="1" t="s">
        <v>2</v>
      </c>
      <c r="B4" s="1"/>
    </row>
    <row r="5" spans="1:2" ht="12.75">
      <c r="A5" s="2" t="s">
        <v>3</v>
      </c>
      <c r="B5" s="2">
        <v>0.4921834704828696</v>
      </c>
    </row>
    <row r="6" spans="1:3" ht="12.75">
      <c r="A6" s="14" t="s">
        <v>4</v>
      </c>
      <c r="B6" s="12">
        <v>0.24224456861656177</v>
      </c>
      <c r="C6" s="13" t="s">
        <v>5</v>
      </c>
    </row>
    <row r="7" spans="1:2" ht="12.75">
      <c r="A7" s="2" t="s">
        <v>6</v>
      </c>
      <c r="B7" s="2">
        <v>0.19714007865326186</v>
      </c>
    </row>
    <row r="8" spans="1:2" ht="12.75">
      <c r="A8" s="2" t="s">
        <v>7</v>
      </c>
      <c r="B8" s="2">
        <v>8.00140085285739</v>
      </c>
    </row>
    <row r="9" spans="1:2" ht="13.5" thickBot="1">
      <c r="A9" s="3" t="s">
        <v>8</v>
      </c>
      <c r="B9" s="3">
        <v>90</v>
      </c>
    </row>
    <row r="10" ht="12.75">
      <c r="B10" s="9" t="s">
        <v>9</v>
      </c>
    </row>
    <row r="11" spans="1:6" ht="13.5" thickBot="1">
      <c r="A11" t="s">
        <v>10</v>
      </c>
      <c r="F11" s="6" t="s">
        <v>11</v>
      </c>
    </row>
    <row r="12" spans="1:6" ht="12.75">
      <c r="A12" s="4"/>
      <c r="B12" s="8" t="s">
        <v>12</v>
      </c>
      <c r="C12" s="4" t="s">
        <v>13</v>
      </c>
      <c r="D12" s="4" t="s">
        <v>14</v>
      </c>
      <c r="E12" s="4" t="s">
        <v>15</v>
      </c>
      <c r="F12" s="7" t="s">
        <v>16</v>
      </c>
    </row>
    <row r="13" spans="1:6" ht="12.75">
      <c r="A13" s="2" t="s">
        <v>17</v>
      </c>
      <c r="B13" s="10">
        <v>5</v>
      </c>
      <c r="C13" s="2">
        <v>1719.2393111412366</v>
      </c>
      <c r="D13" s="2">
        <v>343.8478622282473</v>
      </c>
      <c r="E13" s="2">
        <v>5.370741777895472</v>
      </c>
      <c r="F13" s="5">
        <v>0.000247384446607981</v>
      </c>
    </row>
    <row r="14" spans="1:6" ht="12.75">
      <c r="A14" s="2" t="s">
        <v>18</v>
      </c>
      <c r="B14" s="10">
        <v>84</v>
      </c>
      <c r="C14" s="2">
        <v>5377.882911080987</v>
      </c>
      <c r="D14" s="2">
        <v>64.02241560810698</v>
      </c>
      <c r="E14" s="2"/>
      <c r="F14" s="2"/>
    </row>
    <row r="15" spans="1:6" ht="13.5" thickBot="1">
      <c r="A15" s="3" t="s">
        <v>19</v>
      </c>
      <c r="B15" s="11">
        <v>89</v>
      </c>
      <c r="C15" s="3">
        <v>7097.122222222223</v>
      </c>
      <c r="D15" s="3"/>
      <c r="E15" s="3"/>
      <c r="F15" s="3"/>
    </row>
  </sheetData>
  <sheetProtection/>
  <printOptions/>
  <pageMargins left="0.75" right="0.75" top="1" bottom="1" header="0.5" footer="0.5"/>
  <pageSetup horizontalDpi="600" verticalDpi="600" orientation="portrait" r:id="rId5"/>
  <drawing r:id="rId4"/>
  <legacyDrawing r:id="rId3"/>
  <oleObjects>
    <oleObject progId="Equation.3" shapeId="5201609" r:id="rId1"/>
    <oleObject progId="Equation.3" shapeId="5217842" r:id="rId2"/>
  </oleObjects>
</worksheet>
</file>

<file path=xl/worksheets/sheet12.xml><?xml version="1.0" encoding="utf-8"?>
<worksheet xmlns="http://schemas.openxmlformats.org/spreadsheetml/2006/main" xmlns:r="http://schemas.openxmlformats.org/officeDocument/2006/relationships">
  <dimension ref="A16:N25"/>
  <sheetViews>
    <sheetView zoomScalePageLayoutView="0" workbookViewId="0" topLeftCell="A1">
      <selection activeCell="C23" sqref="C23"/>
    </sheetView>
  </sheetViews>
  <sheetFormatPr defaultColWidth="9.140625" defaultRowHeight="12.75"/>
  <cols>
    <col min="1" max="1" width="7.421875" style="0" customWidth="1"/>
    <col min="2" max="2" width="9.140625" style="27" customWidth="1"/>
    <col min="3" max="3" width="10.421875" style="27" customWidth="1"/>
    <col min="4" max="4" width="5.00390625" style="27" customWidth="1"/>
    <col min="5" max="5" width="5.8515625" style="27" customWidth="1"/>
    <col min="6" max="7" width="10.28125" style="0" customWidth="1"/>
    <col min="8" max="9" width="11.8515625" style="0" customWidth="1"/>
  </cols>
  <sheetData>
    <row r="2" s="50" customFormat="1" ht="15"/>
    <row r="16" spans="1:2" ht="12.75">
      <c r="A16" s="15">
        <f>TINV(0.05,10)</f>
        <v>2.2281388519862744</v>
      </c>
      <c r="B16" s="26" t="s">
        <v>20</v>
      </c>
    </row>
    <row r="18" ht="13.5" thickBot="1"/>
    <row r="19" spans="1:9" s="57" customFormat="1" ht="12.75">
      <c r="A19" s="4"/>
      <c r="B19" s="16" t="s">
        <v>21</v>
      </c>
      <c r="C19" s="28" t="s">
        <v>7</v>
      </c>
      <c r="D19" s="28" t="s">
        <v>22</v>
      </c>
      <c r="E19" s="28" t="s">
        <v>23</v>
      </c>
      <c r="F19" s="34" t="s">
        <v>24</v>
      </c>
      <c r="G19" s="34" t="s">
        <v>25</v>
      </c>
      <c r="H19" s="54" t="s">
        <v>26</v>
      </c>
      <c r="I19" s="54" t="s">
        <v>27</v>
      </c>
    </row>
    <row r="20" spans="1:9" ht="12.75">
      <c r="A20" s="2" t="s">
        <v>28</v>
      </c>
      <c r="B20" s="32">
        <v>67.38603179447423</v>
      </c>
      <c r="C20" s="29">
        <v>6.151269942793179</v>
      </c>
      <c r="D20" s="29">
        <v>10.95481622838283</v>
      </c>
      <c r="E20" s="31">
        <v>7.324988149098069E-18</v>
      </c>
      <c r="F20" s="35">
        <v>55.15355385595319</v>
      </c>
      <c r="G20" s="35">
        <v>79.61850973299528</v>
      </c>
      <c r="H20" s="55">
        <v>57.15525495085972</v>
      </c>
      <c r="I20" s="55">
        <v>77.61680863808874</v>
      </c>
    </row>
    <row r="21" spans="1:14" ht="12.75">
      <c r="A21" s="2" t="s">
        <v>29</v>
      </c>
      <c r="B21" s="32">
        <v>6.062385018108201</v>
      </c>
      <c r="C21" s="29">
        <v>1.797755807464827</v>
      </c>
      <c r="D21" s="29">
        <v>3.372196041829119</v>
      </c>
      <c r="E21" s="31">
        <v>0.0011293778970155985</v>
      </c>
      <c r="F21" s="35">
        <v>2.4873495444291067</v>
      </c>
      <c r="G21" s="35">
        <v>9.637420491787296</v>
      </c>
      <c r="H21" s="55">
        <v>3.0723620380513395</v>
      </c>
      <c r="I21" s="55">
        <v>9.052407998165062</v>
      </c>
      <c r="N21" s="53"/>
    </row>
    <row r="22" spans="1:9" ht="12.75">
      <c r="A22" s="2" t="s">
        <v>30</v>
      </c>
      <c r="B22" s="32">
        <v>4.7573554812861705</v>
      </c>
      <c r="C22" s="29">
        <v>1.680286985585643</v>
      </c>
      <c r="D22" s="29">
        <v>2.831275563101534</v>
      </c>
      <c r="E22" s="31">
        <v>0.005800504718959899</v>
      </c>
      <c r="F22" s="35">
        <v>1.4159197009166973</v>
      </c>
      <c r="G22" s="35">
        <v>8.098791261655643</v>
      </c>
      <c r="H22" s="55">
        <v>1.9627063531176097</v>
      </c>
      <c r="I22" s="55">
        <v>7.552004609454731</v>
      </c>
    </row>
    <row r="23" spans="1:9" ht="12.75">
      <c r="A23" s="2" t="s">
        <v>31</v>
      </c>
      <c r="B23" s="32">
        <v>0.382351515930951</v>
      </c>
      <c r="C23" s="29">
        <v>3.805201934528345</v>
      </c>
      <c r="D23" s="29">
        <v>0.10048126814545612</v>
      </c>
      <c r="E23" s="29">
        <v>0.920201692811666</v>
      </c>
      <c r="F23" s="35">
        <v>-7.184711732572728</v>
      </c>
      <c r="G23" s="35">
        <v>7.94941476443463</v>
      </c>
      <c r="H23" s="55">
        <v>-5.9464508613180405</v>
      </c>
      <c r="I23" s="55">
        <v>6.711153893179943</v>
      </c>
    </row>
    <row r="24" spans="1:9" ht="12.75">
      <c r="A24" s="2" t="s">
        <v>32</v>
      </c>
      <c r="B24" s="32">
        <v>2.131622173953833</v>
      </c>
      <c r="C24" s="29">
        <v>4.035631147762096</v>
      </c>
      <c r="D24" s="29">
        <v>0.5282004464495955</v>
      </c>
      <c r="E24" s="29">
        <v>0.5987529148128151</v>
      </c>
      <c r="F24" s="35">
        <v>-5.893674950397717</v>
      </c>
      <c r="G24" s="35">
        <v>10.156919298305382</v>
      </c>
      <c r="H24" s="55">
        <v>-4.580429496655497</v>
      </c>
      <c r="I24" s="55">
        <v>8.843673844563163</v>
      </c>
    </row>
    <row r="25" spans="1:9" ht="13.5" thickBot="1">
      <c r="A25" s="3" t="s">
        <v>33</v>
      </c>
      <c r="B25" s="33">
        <v>-3.093785381912401</v>
      </c>
      <c r="C25" s="30">
        <v>4.564967624636343</v>
      </c>
      <c r="D25" s="30">
        <v>-0.677723400537558</v>
      </c>
      <c r="E25" s="30">
        <v>0.49980959643846457</v>
      </c>
      <c r="F25" s="36">
        <v>-12.17172640510713</v>
      </c>
      <c r="G25" s="36">
        <v>5.984155641282328</v>
      </c>
      <c r="H25" s="56">
        <v>-10.686228162073077</v>
      </c>
      <c r="I25" s="56">
        <v>4.498657398248275</v>
      </c>
    </row>
  </sheetData>
  <sheetProtection/>
  <printOptions gridLines="1"/>
  <pageMargins left="0.75" right="0.75" top="1" bottom="1" header="0.5" footer="0.5"/>
  <pageSetup horizontalDpi="120" verticalDpi="120" orientation="portrait" r:id="rId2"/>
  <headerFooter alignWithMargins="0">
    <oddHeader>&amp;C&amp;A</oddHeader>
    <oddFooter>&amp;CPage &amp;P</oddFooter>
  </headerFooter>
  <drawing r:id="rId1"/>
</worksheet>
</file>

<file path=xl/worksheets/sheet13.xml><?xml version="1.0" encoding="utf-8"?>
<worksheet xmlns="http://schemas.openxmlformats.org/spreadsheetml/2006/main" xmlns:r="http://schemas.openxmlformats.org/officeDocument/2006/relationships">
  <dimension ref="A12:E18"/>
  <sheetViews>
    <sheetView zoomScalePageLayoutView="0" workbookViewId="0" topLeftCell="A1">
      <selection activeCell="B15" sqref="B15"/>
    </sheetView>
  </sheetViews>
  <sheetFormatPr defaultColWidth="9.140625" defaultRowHeight="12.75"/>
  <cols>
    <col min="3" max="3" width="16.57421875" style="0" customWidth="1"/>
  </cols>
  <sheetData>
    <row r="11" ht="13.5" thickBot="1"/>
    <row r="12" spans="1:5" ht="12.75">
      <c r="A12" s="17"/>
      <c r="B12" s="18" t="s">
        <v>21</v>
      </c>
      <c r="C12" s="17" t="s">
        <v>7</v>
      </c>
      <c r="D12" s="17" t="s">
        <v>22</v>
      </c>
      <c r="E12" s="23" t="s">
        <v>23</v>
      </c>
    </row>
    <row r="13" spans="1:5" ht="12.75">
      <c r="A13" s="19" t="s">
        <v>28</v>
      </c>
      <c r="B13" s="19">
        <v>67.38603179447423</v>
      </c>
      <c r="C13" s="21">
        <v>6.151269942793179</v>
      </c>
      <c r="D13" s="19">
        <v>10.95481622838283</v>
      </c>
      <c r="E13" s="5">
        <v>7.324988149098069E-18</v>
      </c>
    </row>
    <row r="14" spans="1:5" ht="12.75">
      <c r="A14" s="19" t="s">
        <v>29</v>
      </c>
      <c r="B14" s="19">
        <v>6.062385018108201</v>
      </c>
      <c r="C14" s="21">
        <v>1.797755807464827</v>
      </c>
      <c r="D14" s="19">
        <v>3.372196041829119</v>
      </c>
      <c r="E14" s="5">
        <v>0.0011293778970155985</v>
      </c>
    </row>
    <row r="15" spans="1:5" ht="12.75">
      <c r="A15" s="19" t="s">
        <v>30</v>
      </c>
      <c r="B15" s="19">
        <v>4.7573554812861705</v>
      </c>
      <c r="C15" s="21">
        <v>1.680286985585643</v>
      </c>
      <c r="D15" s="19">
        <v>2.831275563101534</v>
      </c>
      <c r="E15" s="5">
        <v>0.005800504718959899</v>
      </c>
    </row>
    <row r="16" spans="1:5" ht="12.75">
      <c r="A16" s="19" t="s">
        <v>31</v>
      </c>
      <c r="B16" s="19">
        <v>0.382351515930951</v>
      </c>
      <c r="C16" s="21">
        <v>3.805201934528345</v>
      </c>
      <c r="D16" s="19">
        <v>0.10048126814545612</v>
      </c>
      <c r="E16" s="24">
        <v>0.920201692811666</v>
      </c>
    </row>
    <row r="17" spans="1:5" ht="12.75">
      <c r="A17" s="19" t="s">
        <v>32</v>
      </c>
      <c r="B17" s="19">
        <v>2.131622173953833</v>
      </c>
      <c r="C17" s="21">
        <v>4.035631147762096</v>
      </c>
      <c r="D17" s="19">
        <v>0.5282004464495955</v>
      </c>
      <c r="E17" s="24">
        <v>0.5987529148128151</v>
      </c>
    </row>
    <row r="18" spans="1:5" ht="13.5" thickBot="1">
      <c r="A18" s="20" t="s">
        <v>33</v>
      </c>
      <c r="B18" s="20">
        <v>-3.093785381912401</v>
      </c>
      <c r="C18" s="22">
        <v>4.564967624636343</v>
      </c>
      <c r="D18" s="20">
        <v>-0.677723400537558</v>
      </c>
      <c r="E18" s="25">
        <v>0.49980959643846457</v>
      </c>
    </row>
  </sheetData>
  <sheetProtection/>
  <printOptions gridLines="1"/>
  <pageMargins left="0.75" right="0.75" top="1" bottom="1" header="0.5" footer="0.5"/>
  <pageSetup horizontalDpi="120" verticalDpi="120" orientation="portrait" r:id="rId2"/>
  <headerFooter alignWithMargins="0">
    <oddHeader>&amp;C&amp;A</oddHeader>
    <oddFooter>&amp;CPage &amp;P</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M10" sqref="M10"/>
    </sheetView>
  </sheetViews>
  <sheetFormatPr defaultColWidth="9.140625" defaultRowHeight="12.75"/>
  <sheetData/>
  <sheetProtection/>
  <printOptions/>
  <pageMargins left="0.75" right="0.75" top="1" bottom="1" header="0.5" footer="0.5"/>
  <pageSetup horizontalDpi="200" verticalDpi="200" orientation="portrait" r:id="rId2"/>
  <drawing r:id="rId1"/>
</worksheet>
</file>

<file path=xl/worksheets/sheet15.xml><?xml version="1.0" encoding="utf-8"?>
<worksheet xmlns="http://schemas.openxmlformats.org/spreadsheetml/2006/main" xmlns:r="http://schemas.openxmlformats.org/officeDocument/2006/relationships">
  <dimension ref="A1:F106"/>
  <sheetViews>
    <sheetView zoomScalePageLayoutView="0" workbookViewId="0" topLeftCell="A1">
      <selection activeCell="H22" sqref="H22"/>
    </sheetView>
  </sheetViews>
  <sheetFormatPr defaultColWidth="9.140625" defaultRowHeight="12.75"/>
  <cols>
    <col min="2" max="2" width="13.421875" style="0" bestFit="1" customWidth="1"/>
    <col min="4" max="4" width="12.140625" style="0" bestFit="1" customWidth="1"/>
    <col min="5" max="5" width="18.140625" style="0" bestFit="1" customWidth="1"/>
    <col min="6" max="6" width="13.8515625" style="0" bestFit="1" customWidth="1"/>
  </cols>
  <sheetData>
    <row r="1" spans="1:6" ht="12.75">
      <c r="A1" s="178" t="s">
        <v>218</v>
      </c>
      <c r="B1" s="179"/>
      <c r="C1" s="180"/>
      <c r="D1" s="179"/>
      <c r="E1" s="179"/>
      <c r="F1" s="179"/>
    </row>
    <row r="2" spans="1:6" ht="12.75">
      <c r="A2" s="179"/>
      <c r="B2" s="179"/>
      <c r="C2" s="180"/>
      <c r="D2" s="179"/>
      <c r="E2" s="179"/>
      <c r="F2" s="179" t="s">
        <v>56</v>
      </c>
    </row>
    <row r="3" spans="1:6" ht="12.75">
      <c r="A3" s="181" t="s">
        <v>209</v>
      </c>
      <c r="B3" s="181" t="s">
        <v>210</v>
      </c>
      <c r="C3" s="182" t="s">
        <v>209</v>
      </c>
      <c r="D3" s="181" t="s">
        <v>209</v>
      </c>
      <c r="E3" s="181" t="s">
        <v>211</v>
      </c>
      <c r="F3" s="181" t="s">
        <v>212</v>
      </c>
    </row>
    <row r="4" spans="1:6" ht="13.5" thickBot="1">
      <c r="A4" s="183" t="s">
        <v>201</v>
      </c>
      <c r="B4" s="183" t="s">
        <v>213</v>
      </c>
      <c r="C4" s="184" t="s">
        <v>214</v>
      </c>
      <c r="D4" s="183" t="s">
        <v>215</v>
      </c>
      <c r="E4" s="183" t="s">
        <v>216</v>
      </c>
      <c r="F4" s="183" t="s">
        <v>217</v>
      </c>
    </row>
    <row r="5" spans="1:6" ht="13.5" thickTop="1">
      <c r="A5" s="185">
        <v>35.9</v>
      </c>
      <c r="B5" s="186">
        <v>14.8</v>
      </c>
      <c r="C5" s="187">
        <v>91033</v>
      </c>
      <c r="D5" s="188">
        <v>183104</v>
      </c>
      <c r="E5" s="188">
        <v>220741</v>
      </c>
      <c r="F5" s="188">
        <v>38517</v>
      </c>
    </row>
    <row r="6" spans="1:6" ht="12.75">
      <c r="A6" s="189">
        <v>37.7</v>
      </c>
      <c r="B6" s="189">
        <v>13.8</v>
      </c>
      <c r="C6" s="187">
        <v>86748</v>
      </c>
      <c r="D6" s="188">
        <v>163843</v>
      </c>
      <c r="E6" s="188">
        <v>223152</v>
      </c>
      <c r="F6" s="188">
        <v>40618</v>
      </c>
    </row>
    <row r="7" spans="1:6" ht="12.75">
      <c r="A7" s="189">
        <v>36.8</v>
      </c>
      <c r="B7" s="189">
        <v>13.8</v>
      </c>
      <c r="C7" s="187">
        <v>72245</v>
      </c>
      <c r="D7" s="188">
        <v>142732</v>
      </c>
      <c r="E7" s="188">
        <v>176926</v>
      </c>
      <c r="F7" s="188">
        <v>35206</v>
      </c>
    </row>
    <row r="8" spans="1:6" ht="12.75">
      <c r="A8" s="189">
        <v>35.3</v>
      </c>
      <c r="B8" s="189">
        <v>13.2</v>
      </c>
      <c r="C8" s="187">
        <v>70639</v>
      </c>
      <c r="D8" s="188">
        <v>145024</v>
      </c>
      <c r="E8" s="188">
        <v>166260</v>
      </c>
      <c r="F8" s="188">
        <v>33434</v>
      </c>
    </row>
    <row r="9" spans="1:6" ht="12.75">
      <c r="A9" s="189">
        <v>35.3</v>
      </c>
      <c r="B9" s="189">
        <v>13.2</v>
      </c>
      <c r="C9" s="187">
        <v>64879</v>
      </c>
      <c r="D9" s="188">
        <v>135951</v>
      </c>
      <c r="E9" s="188">
        <v>148868</v>
      </c>
      <c r="F9" s="188">
        <v>28162</v>
      </c>
    </row>
    <row r="10" spans="1:6" ht="12.75">
      <c r="A10" s="189">
        <v>34.8</v>
      </c>
      <c r="B10" s="189">
        <v>13.7</v>
      </c>
      <c r="C10" s="187">
        <v>75591</v>
      </c>
      <c r="D10" s="188">
        <v>155334</v>
      </c>
      <c r="E10" s="188">
        <v>188310</v>
      </c>
      <c r="F10" s="188">
        <v>36708</v>
      </c>
    </row>
    <row r="11" spans="1:6" ht="12.75">
      <c r="A11" s="189">
        <v>39.3</v>
      </c>
      <c r="B11" s="189">
        <v>14.4</v>
      </c>
      <c r="C11" s="187">
        <v>80615</v>
      </c>
      <c r="D11" s="188">
        <v>181265</v>
      </c>
      <c r="E11" s="188">
        <v>201743</v>
      </c>
      <c r="F11" s="188">
        <v>38766</v>
      </c>
    </row>
    <row r="12" spans="1:6" ht="12.75">
      <c r="A12" s="189">
        <v>36.6</v>
      </c>
      <c r="B12" s="189">
        <v>13.9</v>
      </c>
      <c r="C12" s="187">
        <v>76507</v>
      </c>
      <c r="D12" s="188">
        <v>149880</v>
      </c>
      <c r="E12" s="188">
        <v>189727</v>
      </c>
      <c r="F12" s="188">
        <v>34811</v>
      </c>
    </row>
    <row r="13" spans="1:6" ht="12.75">
      <c r="A13" s="189">
        <v>35.7</v>
      </c>
      <c r="B13" s="189">
        <v>16.1</v>
      </c>
      <c r="C13" s="187">
        <v>107935</v>
      </c>
      <c r="D13" s="188">
        <v>276139</v>
      </c>
      <c r="E13" s="188">
        <v>211085</v>
      </c>
      <c r="F13" s="188">
        <v>41032</v>
      </c>
    </row>
    <row r="14" spans="1:6" ht="12.75">
      <c r="A14" s="189">
        <v>40.5</v>
      </c>
      <c r="B14" s="189">
        <v>15.1</v>
      </c>
      <c r="C14" s="187">
        <v>82557</v>
      </c>
      <c r="D14" s="188">
        <v>182088</v>
      </c>
      <c r="E14" s="188">
        <v>220782</v>
      </c>
      <c r="F14" s="188">
        <v>41742</v>
      </c>
    </row>
    <row r="15" spans="1:6" ht="12.75">
      <c r="A15" s="189">
        <v>37.9</v>
      </c>
      <c r="B15" s="189">
        <v>14.2</v>
      </c>
      <c r="C15" s="187">
        <v>58294</v>
      </c>
      <c r="D15" s="188">
        <v>123500</v>
      </c>
      <c r="E15" s="188">
        <v>132432</v>
      </c>
      <c r="F15" s="188">
        <v>29950</v>
      </c>
    </row>
    <row r="16" spans="1:6" ht="12.75">
      <c r="A16" s="189">
        <v>43.1</v>
      </c>
      <c r="B16" s="189">
        <v>15.8</v>
      </c>
      <c r="C16" s="187">
        <v>88041</v>
      </c>
      <c r="D16" s="188">
        <v>194369</v>
      </c>
      <c r="E16" s="188">
        <v>267556</v>
      </c>
      <c r="F16" s="188">
        <v>51107</v>
      </c>
    </row>
    <row r="17" spans="1:6" ht="12.75">
      <c r="A17" s="189">
        <v>37.7</v>
      </c>
      <c r="B17" s="189">
        <v>12.9</v>
      </c>
      <c r="C17" s="187">
        <v>64597</v>
      </c>
      <c r="D17" s="188">
        <v>119305</v>
      </c>
      <c r="E17" s="188">
        <v>186156</v>
      </c>
      <c r="F17" s="188">
        <v>34936</v>
      </c>
    </row>
    <row r="18" spans="1:6" ht="12.75">
      <c r="A18" s="189">
        <v>36</v>
      </c>
      <c r="B18" s="189">
        <v>13.1</v>
      </c>
      <c r="C18" s="187">
        <v>64894</v>
      </c>
      <c r="D18" s="188">
        <v>141011</v>
      </c>
      <c r="E18" s="188">
        <v>160017</v>
      </c>
      <c r="F18" s="188">
        <v>32387</v>
      </c>
    </row>
    <row r="19" spans="1:6" ht="12.75">
      <c r="A19" s="189">
        <v>40.4</v>
      </c>
      <c r="B19" s="189">
        <v>16.1</v>
      </c>
      <c r="C19" s="187">
        <v>61091</v>
      </c>
      <c r="D19" s="188">
        <v>194928</v>
      </c>
      <c r="E19" s="188">
        <v>113559</v>
      </c>
      <c r="F19" s="188">
        <v>32150</v>
      </c>
    </row>
    <row r="20" spans="1:6" ht="12.75">
      <c r="A20" s="189">
        <v>33.8</v>
      </c>
      <c r="B20" s="189">
        <v>13.6</v>
      </c>
      <c r="C20" s="187">
        <v>76771</v>
      </c>
      <c r="D20" s="188">
        <v>159531</v>
      </c>
      <c r="E20" s="188">
        <v>197264</v>
      </c>
      <c r="F20" s="188">
        <v>37996</v>
      </c>
    </row>
    <row r="21" spans="1:6" ht="12.75">
      <c r="A21" s="189">
        <v>36.4</v>
      </c>
      <c r="B21" s="189">
        <v>13.5</v>
      </c>
      <c r="C21" s="187">
        <v>55609</v>
      </c>
      <c r="D21" s="188">
        <v>123085</v>
      </c>
      <c r="E21" s="188">
        <v>105582</v>
      </c>
      <c r="F21" s="188">
        <v>24672</v>
      </c>
    </row>
    <row r="22" spans="1:6" ht="12.75">
      <c r="A22" s="189">
        <v>37.7</v>
      </c>
      <c r="B22" s="189">
        <v>12.8</v>
      </c>
      <c r="C22" s="187">
        <v>74091</v>
      </c>
      <c r="D22" s="188">
        <v>143750</v>
      </c>
      <c r="E22" s="188">
        <v>217869</v>
      </c>
      <c r="F22" s="188">
        <v>37603</v>
      </c>
    </row>
    <row r="23" spans="1:6" ht="12.75">
      <c r="A23" s="189">
        <v>36.2</v>
      </c>
      <c r="B23" s="189">
        <v>12.9</v>
      </c>
      <c r="C23" s="187">
        <v>53713</v>
      </c>
      <c r="D23" s="188">
        <v>112649</v>
      </c>
      <c r="E23" s="188">
        <v>117441</v>
      </c>
      <c r="F23" s="188">
        <v>26785</v>
      </c>
    </row>
    <row r="24" spans="1:6" ht="12.75">
      <c r="A24" s="189">
        <v>39.1</v>
      </c>
      <c r="B24" s="189">
        <v>12.7</v>
      </c>
      <c r="C24" s="187">
        <v>60262</v>
      </c>
      <c r="D24" s="188">
        <v>126928</v>
      </c>
      <c r="E24" s="188">
        <v>161322</v>
      </c>
      <c r="F24" s="188">
        <v>32576</v>
      </c>
    </row>
    <row r="25" spans="1:6" ht="12.75">
      <c r="A25" s="189">
        <v>39.4</v>
      </c>
      <c r="B25" s="189">
        <v>16.1</v>
      </c>
      <c r="C25" s="187">
        <v>111548</v>
      </c>
      <c r="D25" s="188">
        <v>230893</v>
      </c>
      <c r="E25" s="188">
        <v>331009</v>
      </c>
      <c r="F25" s="188">
        <v>56569</v>
      </c>
    </row>
    <row r="26" spans="1:6" ht="12.75">
      <c r="A26" s="189">
        <v>36.1</v>
      </c>
      <c r="B26" s="189">
        <v>12.8</v>
      </c>
      <c r="C26" s="187">
        <v>48600</v>
      </c>
      <c r="D26" s="188">
        <v>105737</v>
      </c>
      <c r="E26" s="188">
        <v>106671</v>
      </c>
      <c r="F26" s="188">
        <v>26144</v>
      </c>
    </row>
    <row r="27" spans="1:6" ht="12.75">
      <c r="A27" s="189">
        <v>35.3</v>
      </c>
      <c r="B27" s="189">
        <v>12.7</v>
      </c>
      <c r="C27" s="187">
        <v>51419</v>
      </c>
      <c r="D27" s="188">
        <v>104149</v>
      </c>
      <c r="E27" s="188">
        <v>111168</v>
      </c>
      <c r="F27" s="188">
        <v>24558</v>
      </c>
    </row>
    <row r="28" spans="1:6" ht="12.75">
      <c r="A28" s="189">
        <v>37.5</v>
      </c>
      <c r="B28" s="189">
        <v>12.8</v>
      </c>
      <c r="C28" s="187">
        <v>51182</v>
      </c>
      <c r="D28" s="188">
        <v>106898</v>
      </c>
      <c r="E28" s="188">
        <v>88370</v>
      </c>
      <c r="F28" s="188">
        <v>23584</v>
      </c>
    </row>
    <row r="29" spans="1:6" ht="12.75">
      <c r="A29" s="189">
        <v>34.4</v>
      </c>
      <c r="B29" s="189">
        <v>12.8</v>
      </c>
      <c r="C29" s="187">
        <v>60753</v>
      </c>
      <c r="D29" s="188">
        <v>95869</v>
      </c>
      <c r="E29" s="188">
        <v>143115</v>
      </c>
      <c r="F29" s="188">
        <v>26773</v>
      </c>
    </row>
    <row r="30" spans="1:6" ht="12.75">
      <c r="A30" s="189">
        <v>33.7</v>
      </c>
      <c r="B30" s="189">
        <v>13.8</v>
      </c>
      <c r="C30" s="187">
        <v>64601</v>
      </c>
      <c r="D30" s="188">
        <v>103737</v>
      </c>
      <c r="E30" s="188">
        <v>134223</v>
      </c>
      <c r="F30" s="188">
        <v>27877</v>
      </c>
    </row>
    <row r="31" spans="1:6" ht="12.75">
      <c r="A31" s="189">
        <v>40.4</v>
      </c>
      <c r="B31" s="189">
        <v>13.2</v>
      </c>
      <c r="C31" s="187">
        <v>62164</v>
      </c>
      <c r="D31" s="188">
        <v>114257</v>
      </c>
      <c r="E31" s="188">
        <v>144038</v>
      </c>
      <c r="F31" s="188">
        <v>28507</v>
      </c>
    </row>
    <row r="32" spans="1:6" ht="12.75">
      <c r="A32" s="189">
        <v>38.9</v>
      </c>
      <c r="B32" s="189">
        <v>12.7</v>
      </c>
      <c r="C32" s="187">
        <v>46607</v>
      </c>
      <c r="D32" s="188">
        <v>94576</v>
      </c>
      <c r="E32" s="188">
        <v>114799</v>
      </c>
      <c r="F32" s="188">
        <v>27096</v>
      </c>
    </row>
    <row r="33" spans="1:6" ht="12.75">
      <c r="A33" s="189">
        <v>34.3</v>
      </c>
      <c r="B33" s="189">
        <v>12.7</v>
      </c>
      <c r="C33" s="187">
        <v>61446</v>
      </c>
      <c r="D33" s="188">
        <v>122619</v>
      </c>
      <c r="E33" s="188">
        <v>161538</v>
      </c>
      <c r="F33" s="188">
        <v>28018</v>
      </c>
    </row>
    <row r="34" spans="1:6" ht="12.75">
      <c r="A34" s="189">
        <v>38.7</v>
      </c>
      <c r="B34" s="189">
        <v>12.8</v>
      </c>
      <c r="C34" s="187">
        <v>62024</v>
      </c>
      <c r="D34" s="188">
        <v>134430</v>
      </c>
      <c r="E34" s="188">
        <v>149351</v>
      </c>
      <c r="F34" s="188">
        <v>31283</v>
      </c>
    </row>
    <row r="35" spans="1:6" ht="12.75">
      <c r="A35" s="189">
        <v>33.4</v>
      </c>
      <c r="B35" s="189">
        <v>12.6</v>
      </c>
      <c r="C35" s="187">
        <v>54986</v>
      </c>
      <c r="D35" s="188">
        <v>105647</v>
      </c>
      <c r="E35" s="188">
        <v>126929</v>
      </c>
      <c r="F35" s="188">
        <v>24671</v>
      </c>
    </row>
    <row r="36" spans="1:6" ht="12.75">
      <c r="A36" s="189">
        <v>35</v>
      </c>
      <c r="B36" s="189">
        <v>12.7</v>
      </c>
      <c r="C36" s="187">
        <v>48182</v>
      </c>
      <c r="D36" s="188">
        <v>114436</v>
      </c>
      <c r="E36" s="188">
        <v>102732</v>
      </c>
      <c r="F36" s="188">
        <v>25280</v>
      </c>
    </row>
    <row r="37" spans="1:6" ht="12.75">
      <c r="A37" s="189">
        <v>38.1</v>
      </c>
      <c r="B37" s="189">
        <v>12.7</v>
      </c>
      <c r="C37" s="187">
        <v>47388</v>
      </c>
      <c r="D37" s="188">
        <v>92820</v>
      </c>
      <c r="E37" s="188">
        <v>118016</v>
      </c>
      <c r="F37" s="188">
        <v>24890</v>
      </c>
    </row>
    <row r="38" spans="1:6" ht="12.75">
      <c r="A38" s="189">
        <v>34.9</v>
      </c>
      <c r="B38" s="189">
        <v>12.5</v>
      </c>
      <c r="C38" s="187">
        <v>55273</v>
      </c>
      <c r="D38" s="188">
        <v>102468</v>
      </c>
      <c r="E38" s="188">
        <v>126959</v>
      </c>
      <c r="F38" s="188">
        <v>26114</v>
      </c>
    </row>
    <row r="39" spans="1:6" ht="12.75">
      <c r="A39" s="189">
        <v>36.1</v>
      </c>
      <c r="B39" s="189">
        <v>12.9</v>
      </c>
      <c r="C39" s="187">
        <v>53892</v>
      </c>
      <c r="D39" s="188">
        <v>92968</v>
      </c>
      <c r="E39" s="188">
        <v>129176</v>
      </c>
      <c r="F39" s="188">
        <v>27570</v>
      </c>
    </row>
    <row r="40" spans="1:6" ht="12.75">
      <c r="A40" s="189">
        <v>32.7</v>
      </c>
      <c r="B40" s="189">
        <v>12.6</v>
      </c>
      <c r="C40" s="187">
        <v>47923</v>
      </c>
      <c r="D40" s="188">
        <v>104539</v>
      </c>
      <c r="E40" s="188">
        <v>88384</v>
      </c>
      <c r="F40" s="188">
        <v>20826</v>
      </c>
    </row>
    <row r="41" spans="1:6" ht="12.75">
      <c r="A41" s="190">
        <v>37.1</v>
      </c>
      <c r="B41" s="190">
        <v>12.5</v>
      </c>
      <c r="C41" s="187">
        <v>46176</v>
      </c>
      <c r="D41" s="188">
        <v>92654</v>
      </c>
      <c r="E41" s="188">
        <v>101964</v>
      </c>
      <c r="F41" s="188">
        <v>23858</v>
      </c>
    </row>
    <row r="42" spans="1:6" ht="12.75">
      <c r="A42" s="185">
        <v>23.5</v>
      </c>
      <c r="B42" s="185">
        <v>13.6</v>
      </c>
      <c r="C42" s="187">
        <v>33088</v>
      </c>
      <c r="D42" s="188">
        <v>105430</v>
      </c>
      <c r="E42" s="188">
        <v>44223</v>
      </c>
      <c r="F42" s="188">
        <v>20834</v>
      </c>
    </row>
    <row r="43" spans="1:6" ht="12.75">
      <c r="A43" s="185">
        <v>38</v>
      </c>
      <c r="B43" s="185">
        <v>13.6</v>
      </c>
      <c r="C43" s="187">
        <v>53890</v>
      </c>
      <c r="D43" s="188">
        <v>108446</v>
      </c>
      <c r="E43" s="188">
        <v>95013</v>
      </c>
      <c r="F43" s="188">
        <v>26542</v>
      </c>
    </row>
    <row r="44" spans="1:6" ht="12.75">
      <c r="A44" s="185">
        <v>33.6</v>
      </c>
      <c r="B44" s="185">
        <v>12.7</v>
      </c>
      <c r="C44" s="187">
        <v>57390</v>
      </c>
      <c r="D44" s="188">
        <v>111836</v>
      </c>
      <c r="E44" s="188">
        <v>134434</v>
      </c>
      <c r="F44" s="188">
        <v>27396</v>
      </c>
    </row>
    <row r="45" spans="1:6" ht="12.75">
      <c r="A45" s="185">
        <v>41.7</v>
      </c>
      <c r="B45" s="185">
        <v>13</v>
      </c>
      <c r="C45" s="187">
        <v>48439</v>
      </c>
      <c r="D45" s="188">
        <v>100788</v>
      </c>
      <c r="E45" s="188">
        <v>124474</v>
      </c>
      <c r="F45" s="188">
        <v>31054</v>
      </c>
    </row>
    <row r="46" spans="1:6" ht="12.75">
      <c r="A46" s="185">
        <v>36.6</v>
      </c>
      <c r="B46" s="185">
        <v>14.1</v>
      </c>
      <c r="C46" s="187">
        <v>56803</v>
      </c>
      <c r="D46" s="188">
        <v>149138</v>
      </c>
      <c r="E46" s="188">
        <v>101695</v>
      </c>
      <c r="F46" s="188">
        <v>29198</v>
      </c>
    </row>
    <row r="47" spans="1:6" ht="12.75">
      <c r="A47" s="185">
        <v>34.9</v>
      </c>
      <c r="B47" s="185">
        <v>12.4</v>
      </c>
      <c r="C47" s="187">
        <v>52392</v>
      </c>
      <c r="D47" s="188">
        <v>93875</v>
      </c>
      <c r="E47" s="188">
        <v>133101</v>
      </c>
      <c r="F47" s="188">
        <v>24650</v>
      </c>
    </row>
    <row r="48" spans="1:6" ht="12.75">
      <c r="A48" s="185">
        <v>36.7</v>
      </c>
      <c r="B48" s="185">
        <v>12.8</v>
      </c>
      <c r="C48" s="187">
        <v>48631</v>
      </c>
      <c r="D48" s="188">
        <v>95490</v>
      </c>
      <c r="E48" s="188">
        <v>105202</v>
      </c>
      <c r="F48" s="188">
        <v>23610</v>
      </c>
    </row>
    <row r="49" spans="1:6" ht="12.75">
      <c r="A49" s="185">
        <v>38.4</v>
      </c>
      <c r="B49" s="185">
        <v>12.5</v>
      </c>
      <c r="C49" s="187">
        <v>52500</v>
      </c>
      <c r="D49" s="188">
        <v>105377</v>
      </c>
      <c r="E49" s="188">
        <v>139199</v>
      </c>
      <c r="F49" s="188">
        <v>29706</v>
      </c>
    </row>
    <row r="50" spans="1:6" ht="12.75">
      <c r="A50" s="185">
        <v>34.8</v>
      </c>
      <c r="B50" s="185">
        <v>12.5</v>
      </c>
      <c r="C50" s="187">
        <v>42401</v>
      </c>
      <c r="D50" s="188">
        <v>106478</v>
      </c>
      <c r="E50" s="188">
        <v>94867</v>
      </c>
      <c r="F50" s="188">
        <v>21572</v>
      </c>
    </row>
    <row r="51" spans="1:6" ht="12.75">
      <c r="A51" s="185">
        <v>33.6</v>
      </c>
      <c r="B51" s="185">
        <v>12.7</v>
      </c>
      <c r="C51" s="187">
        <v>64792</v>
      </c>
      <c r="D51" s="188">
        <v>116071</v>
      </c>
      <c r="E51" s="188">
        <v>185714</v>
      </c>
      <c r="F51" s="188">
        <v>32677</v>
      </c>
    </row>
    <row r="52" spans="1:6" ht="12.75">
      <c r="A52" s="185">
        <v>37</v>
      </c>
      <c r="B52" s="185">
        <v>14.1</v>
      </c>
      <c r="C52" s="187">
        <v>59842</v>
      </c>
      <c r="D52" s="188">
        <v>106949</v>
      </c>
      <c r="E52" s="188">
        <v>135329</v>
      </c>
      <c r="F52" s="188">
        <v>29347</v>
      </c>
    </row>
    <row r="53" spans="1:6" ht="12.75">
      <c r="A53" s="185">
        <v>34.4</v>
      </c>
      <c r="B53" s="185">
        <v>12.7</v>
      </c>
      <c r="C53" s="187">
        <v>65625</v>
      </c>
      <c r="D53" s="188">
        <v>129688</v>
      </c>
      <c r="E53" s="188">
        <v>175000</v>
      </c>
      <c r="F53" s="188">
        <v>29127</v>
      </c>
    </row>
    <row r="54" spans="1:6" ht="12.75">
      <c r="A54" s="185">
        <v>37.2</v>
      </c>
      <c r="B54" s="185">
        <v>12.5</v>
      </c>
      <c r="C54" s="187">
        <v>54044</v>
      </c>
      <c r="D54" s="188">
        <v>108654</v>
      </c>
      <c r="E54" s="188">
        <v>140726</v>
      </c>
      <c r="F54" s="188">
        <v>27753</v>
      </c>
    </row>
    <row r="55" spans="1:6" ht="12.75">
      <c r="A55" s="185">
        <v>35.7</v>
      </c>
      <c r="B55" s="185">
        <v>12.6</v>
      </c>
      <c r="C55" s="187">
        <v>39707</v>
      </c>
      <c r="D55" s="188">
        <v>89552</v>
      </c>
      <c r="E55" s="188">
        <v>80124</v>
      </c>
      <c r="F55" s="188">
        <v>21345</v>
      </c>
    </row>
    <row r="56" spans="1:6" ht="12.75">
      <c r="A56" s="185">
        <v>37.8</v>
      </c>
      <c r="B56" s="185">
        <v>12.9</v>
      </c>
      <c r="C56" s="187">
        <v>45286</v>
      </c>
      <c r="D56" s="188">
        <v>108431</v>
      </c>
      <c r="E56" s="188">
        <v>91928</v>
      </c>
      <c r="F56" s="188">
        <v>28174</v>
      </c>
    </row>
    <row r="57" spans="1:6" ht="12.75">
      <c r="A57" s="185">
        <v>35.6</v>
      </c>
      <c r="B57" s="185">
        <v>12.8</v>
      </c>
      <c r="C57" s="187">
        <v>37784</v>
      </c>
      <c r="D57" s="188">
        <v>92712</v>
      </c>
      <c r="E57" s="188">
        <v>60721</v>
      </c>
      <c r="F57" s="188">
        <v>19125</v>
      </c>
    </row>
    <row r="58" spans="1:6" ht="12.75">
      <c r="A58" s="185">
        <v>35.7</v>
      </c>
      <c r="B58" s="185">
        <v>12.4</v>
      </c>
      <c r="C58" s="187">
        <v>52284</v>
      </c>
      <c r="D58" s="188">
        <v>92143</v>
      </c>
      <c r="E58" s="188">
        <v>146028</v>
      </c>
      <c r="F58" s="188">
        <v>29763</v>
      </c>
    </row>
    <row r="59" spans="1:6" ht="12.75">
      <c r="A59" s="185">
        <v>34.3</v>
      </c>
      <c r="B59" s="185">
        <v>12.4</v>
      </c>
      <c r="C59" s="187">
        <v>42944</v>
      </c>
      <c r="D59" s="188">
        <v>86192</v>
      </c>
      <c r="E59" s="188">
        <v>98778</v>
      </c>
      <c r="F59" s="188">
        <v>22275</v>
      </c>
    </row>
    <row r="60" spans="1:6" ht="12.75">
      <c r="A60" s="185">
        <v>39.8</v>
      </c>
      <c r="B60" s="185">
        <v>13.4</v>
      </c>
      <c r="C60" s="187">
        <v>46036</v>
      </c>
      <c r="D60" s="188">
        <v>99508</v>
      </c>
      <c r="E60" s="188">
        <v>98343</v>
      </c>
      <c r="F60" s="188">
        <v>27005</v>
      </c>
    </row>
    <row r="61" spans="1:6" ht="12.75">
      <c r="A61" s="185">
        <v>36.2</v>
      </c>
      <c r="B61" s="185">
        <v>12.3</v>
      </c>
      <c r="C61" s="187">
        <v>50357</v>
      </c>
      <c r="D61" s="188">
        <v>90750</v>
      </c>
      <c r="E61" s="188">
        <v>126613</v>
      </c>
      <c r="F61" s="188">
        <v>24076</v>
      </c>
    </row>
    <row r="62" spans="1:6" ht="12.75">
      <c r="A62" s="185">
        <v>35.1</v>
      </c>
      <c r="B62" s="185">
        <v>12.3</v>
      </c>
      <c r="C62" s="187">
        <v>45521</v>
      </c>
      <c r="D62" s="188">
        <v>82720</v>
      </c>
      <c r="E62" s="188">
        <v>105346</v>
      </c>
      <c r="F62" s="188">
        <v>23293</v>
      </c>
    </row>
    <row r="63" spans="1:6" ht="12.75">
      <c r="A63" s="185">
        <v>35.6</v>
      </c>
      <c r="B63" s="185">
        <v>16.1</v>
      </c>
      <c r="C63" s="187">
        <v>30418</v>
      </c>
      <c r="D63" s="188">
        <v>139739</v>
      </c>
      <c r="E63" s="188">
        <v>24999</v>
      </c>
      <c r="F63" s="188">
        <v>16854</v>
      </c>
    </row>
    <row r="64" spans="1:6" ht="12.75">
      <c r="A64" s="185">
        <v>40.7</v>
      </c>
      <c r="B64" s="185">
        <v>12.7</v>
      </c>
      <c r="C64" s="187">
        <v>52500</v>
      </c>
      <c r="D64" s="188">
        <v>94792</v>
      </c>
      <c r="E64" s="188">
        <v>147222</v>
      </c>
      <c r="F64" s="188">
        <v>28867</v>
      </c>
    </row>
    <row r="65" spans="1:6" ht="12.75">
      <c r="A65" s="185">
        <v>33.5</v>
      </c>
      <c r="B65" s="185">
        <v>12.5</v>
      </c>
      <c r="C65" s="187">
        <v>41795</v>
      </c>
      <c r="D65" s="188">
        <v>94456</v>
      </c>
      <c r="E65" s="188">
        <v>91806</v>
      </c>
      <c r="F65" s="188">
        <v>21556</v>
      </c>
    </row>
    <row r="66" spans="1:6" ht="12.75">
      <c r="A66" s="185">
        <v>37.5</v>
      </c>
      <c r="B66" s="185">
        <v>12.5</v>
      </c>
      <c r="C66" s="187">
        <v>66667</v>
      </c>
      <c r="D66" s="188">
        <v>78906</v>
      </c>
      <c r="E66" s="188">
        <v>143750</v>
      </c>
      <c r="F66" s="188">
        <v>31758</v>
      </c>
    </row>
    <row r="67" spans="1:6" ht="12.75">
      <c r="A67" s="185">
        <v>37.6</v>
      </c>
      <c r="B67" s="185">
        <v>12.9</v>
      </c>
      <c r="C67" s="187">
        <v>38596</v>
      </c>
      <c r="D67" s="188">
        <v>95364</v>
      </c>
      <c r="E67" s="188">
        <v>54453</v>
      </c>
      <c r="F67" s="188">
        <v>17939</v>
      </c>
    </row>
    <row r="68" spans="1:6" ht="12.75">
      <c r="A68" s="185">
        <v>39.1</v>
      </c>
      <c r="B68" s="185">
        <v>12.6</v>
      </c>
      <c r="C68" s="187">
        <v>44286</v>
      </c>
      <c r="D68" s="188">
        <v>93103</v>
      </c>
      <c r="E68" s="188">
        <v>110465</v>
      </c>
      <c r="F68" s="188">
        <v>22579</v>
      </c>
    </row>
    <row r="69" spans="1:6" ht="12.75">
      <c r="A69" s="185">
        <v>33.1</v>
      </c>
      <c r="B69" s="185">
        <v>12.2</v>
      </c>
      <c r="C69" s="187">
        <v>37287</v>
      </c>
      <c r="D69" s="188">
        <v>75561</v>
      </c>
      <c r="E69" s="188">
        <v>86591</v>
      </c>
      <c r="F69" s="188">
        <v>19343</v>
      </c>
    </row>
    <row r="70" spans="1:6" ht="12.75">
      <c r="A70" s="185">
        <v>36.4</v>
      </c>
      <c r="B70" s="185">
        <v>12.9</v>
      </c>
      <c r="C70" s="187">
        <v>38184</v>
      </c>
      <c r="D70" s="188">
        <v>80099</v>
      </c>
      <c r="E70" s="188">
        <v>76438</v>
      </c>
      <c r="F70" s="188">
        <v>21534</v>
      </c>
    </row>
    <row r="71" spans="1:6" ht="12.75">
      <c r="A71" s="185">
        <v>37.3</v>
      </c>
      <c r="B71" s="185">
        <v>12.5</v>
      </c>
      <c r="C71" s="187">
        <v>47119</v>
      </c>
      <c r="D71" s="188">
        <v>88958</v>
      </c>
      <c r="E71" s="188">
        <v>102993</v>
      </c>
      <c r="F71" s="188">
        <v>22357</v>
      </c>
    </row>
    <row r="72" spans="1:6" ht="12.75">
      <c r="A72" s="185">
        <v>38.7</v>
      </c>
      <c r="B72" s="185">
        <v>13.6</v>
      </c>
      <c r="C72" s="187">
        <v>44520</v>
      </c>
      <c r="D72" s="188">
        <v>96112</v>
      </c>
      <c r="E72" s="188">
        <v>93915</v>
      </c>
      <c r="F72" s="188">
        <v>25276</v>
      </c>
    </row>
    <row r="73" spans="1:6" ht="12.75">
      <c r="A73" s="185">
        <v>36.9</v>
      </c>
      <c r="B73" s="185">
        <v>12.7</v>
      </c>
      <c r="C73" s="187">
        <v>52838</v>
      </c>
      <c r="D73" s="188">
        <v>101705</v>
      </c>
      <c r="E73" s="188">
        <v>75040</v>
      </c>
      <c r="F73" s="188">
        <v>23077</v>
      </c>
    </row>
    <row r="74" spans="1:6" ht="12.75">
      <c r="A74" s="185">
        <v>32.7</v>
      </c>
      <c r="B74" s="185">
        <v>12.3</v>
      </c>
      <c r="C74" s="187">
        <v>34688</v>
      </c>
      <c r="D74" s="188">
        <v>82870</v>
      </c>
      <c r="E74" s="188">
        <v>93750</v>
      </c>
      <c r="F74" s="188">
        <v>20082</v>
      </c>
    </row>
    <row r="75" spans="1:6" ht="12.75">
      <c r="A75" s="185">
        <v>36.1</v>
      </c>
      <c r="B75" s="185">
        <v>12.4</v>
      </c>
      <c r="C75" s="187">
        <v>31770</v>
      </c>
      <c r="D75" s="188">
        <v>74525</v>
      </c>
      <c r="E75" s="188">
        <v>47446</v>
      </c>
      <c r="F75" s="188">
        <v>15912</v>
      </c>
    </row>
    <row r="76" spans="1:6" ht="12.75">
      <c r="A76" s="185">
        <v>39.5</v>
      </c>
      <c r="B76" s="185">
        <v>12.8</v>
      </c>
      <c r="C76" s="187">
        <v>32994</v>
      </c>
      <c r="D76" s="188">
        <v>89223</v>
      </c>
      <c r="E76" s="188">
        <v>50592</v>
      </c>
      <c r="F76" s="188">
        <v>21145</v>
      </c>
    </row>
    <row r="77" spans="1:6" ht="12.75">
      <c r="A77" s="185">
        <v>36.5</v>
      </c>
      <c r="B77" s="185">
        <v>12.3</v>
      </c>
      <c r="C77" s="187">
        <v>33891</v>
      </c>
      <c r="D77" s="188">
        <v>72739</v>
      </c>
      <c r="E77" s="188">
        <v>81880</v>
      </c>
      <c r="F77" s="188">
        <v>18340</v>
      </c>
    </row>
    <row r="78" spans="1:6" ht="12.75">
      <c r="A78" s="185">
        <v>32.9</v>
      </c>
      <c r="B78" s="185">
        <v>12.4</v>
      </c>
      <c r="C78" s="187">
        <v>37813</v>
      </c>
      <c r="D78" s="188">
        <v>86667</v>
      </c>
      <c r="E78" s="188">
        <v>69643</v>
      </c>
      <c r="F78" s="188">
        <v>19196</v>
      </c>
    </row>
    <row r="79" spans="1:6" ht="12.75">
      <c r="A79" s="185">
        <v>29.9</v>
      </c>
      <c r="B79" s="185">
        <v>12.3</v>
      </c>
      <c r="C79" s="187">
        <v>46528</v>
      </c>
      <c r="D79" s="188">
        <v>88889</v>
      </c>
      <c r="E79" s="188">
        <v>96591</v>
      </c>
      <c r="F79" s="188">
        <v>21798</v>
      </c>
    </row>
    <row r="80" spans="1:6" ht="12.75">
      <c r="A80" s="185">
        <v>32.1</v>
      </c>
      <c r="B80" s="185">
        <v>12.3</v>
      </c>
      <c r="C80" s="187">
        <v>30319</v>
      </c>
      <c r="D80" s="188">
        <v>67083</v>
      </c>
      <c r="E80" s="188">
        <v>34367</v>
      </c>
      <c r="F80" s="188">
        <v>13677</v>
      </c>
    </row>
    <row r="81" spans="1:6" ht="12.75">
      <c r="A81" s="185">
        <v>36.1</v>
      </c>
      <c r="B81" s="185">
        <v>13.3</v>
      </c>
      <c r="C81" s="187">
        <v>36492</v>
      </c>
      <c r="D81" s="188">
        <v>172768</v>
      </c>
      <c r="E81" s="188">
        <v>24999</v>
      </c>
      <c r="F81" s="188">
        <v>20572</v>
      </c>
    </row>
    <row r="82" spans="1:6" ht="12.75">
      <c r="A82" s="185">
        <v>35.9</v>
      </c>
      <c r="B82" s="185">
        <v>12.4</v>
      </c>
      <c r="C82" s="187">
        <v>51818</v>
      </c>
      <c r="D82" s="188">
        <v>80357</v>
      </c>
      <c r="E82" s="188">
        <v>135185</v>
      </c>
      <c r="F82" s="188">
        <v>26242</v>
      </c>
    </row>
    <row r="83" spans="1:6" ht="12.75">
      <c r="A83" s="185">
        <v>32.7</v>
      </c>
      <c r="B83" s="185">
        <v>12.2</v>
      </c>
      <c r="C83" s="187">
        <v>35625</v>
      </c>
      <c r="D83" s="188">
        <v>64737</v>
      </c>
      <c r="E83" s="188">
        <v>76321</v>
      </c>
      <c r="F83" s="188">
        <v>17077</v>
      </c>
    </row>
    <row r="84" spans="1:6" ht="12.75">
      <c r="A84" s="185">
        <v>37.2</v>
      </c>
      <c r="B84" s="185">
        <v>12.6</v>
      </c>
      <c r="C84" s="187">
        <v>36789</v>
      </c>
      <c r="D84" s="188">
        <v>86563</v>
      </c>
      <c r="E84" s="188">
        <v>69764</v>
      </c>
      <c r="F84" s="188">
        <v>20020</v>
      </c>
    </row>
    <row r="85" spans="1:6" ht="12.75">
      <c r="A85" s="185">
        <v>38.8</v>
      </c>
      <c r="B85" s="185">
        <v>12.3</v>
      </c>
      <c r="C85" s="187">
        <v>42750</v>
      </c>
      <c r="D85" s="188">
        <v>77717</v>
      </c>
      <c r="E85" s="188">
        <v>95192</v>
      </c>
      <c r="F85" s="188">
        <v>25385</v>
      </c>
    </row>
    <row r="86" spans="1:6" ht="12.75">
      <c r="A86" s="185">
        <v>37.5</v>
      </c>
      <c r="B86" s="185">
        <v>13</v>
      </c>
      <c r="C86" s="187">
        <v>30412</v>
      </c>
      <c r="D86" s="188">
        <v>138911</v>
      </c>
      <c r="E86" s="188">
        <v>24999</v>
      </c>
      <c r="F86" s="188">
        <v>20463</v>
      </c>
    </row>
    <row r="87" spans="1:6" ht="12.75">
      <c r="A87" s="185">
        <v>36.4</v>
      </c>
      <c r="B87" s="185">
        <v>12.5</v>
      </c>
      <c r="C87" s="187">
        <v>37083</v>
      </c>
      <c r="D87" s="188">
        <v>70909</v>
      </c>
      <c r="E87" s="188">
        <v>95833</v>
      </c>
      <c r="F87" s="188">
        <v>21670</v>
      </c>
    </row>
    <row r="88" spans="1:6" ht="12.75">
      <c r="A88" s="185">
        <v>42.4</v>
      </c>
      <c r="B88" s="185">
        <v>12.6</v>
      </c>
      <c r="C88" s="187">
        <v>31563</v>
      </c>
      <c r="D88" s="188">
        <v>81597</v>
      </c>
      <c r="E88" s="188">
        <v>71759</v>
      </c>
      <c r="F88" s="188">
        <v>15961</v>
      </c>
    </row>
    <row r="89" spans="1:6" ht="12.75">
      <c r="A89" s="185">
        <v>19.5</v>
      </c>
      <c r="B89" s="185">
        <v>16.1</v>
      </c>
      <c r="C89" s="187">
        <v>15395</v>
      </c>
      <c r="D89" s="188">
        <v>67500</v>
      </c>
      <c r="E89" s="188">
        <v>24999</v>
      </c>
      <c r="F89" s="188">
        <v>5956</v>
      </c>
    </row>
    <row r="90" spans="1:6" ht="12.75">
      <c r="A90" s="185">
        <v>30.5</v>
      </c>
      <c r="B90" s="185">
        <v>12.8</v>
      </c>
      <c r="C90" s="187">
        <v>21433</v>
      </c>
      <c r="D90" s="188">
        <v>83456</v>
      </c>
      <c r="E90" s="188">
        <v>24999</v>
      </c>
      <c r="F90" s="188">
        <v>11380</v>
      </c>
    </row>
    <row r="91" spans="1:6" ht="12.75">
      <c r="A91" s="185">
        <v>33.2</v>
      </c>
      <c r="B91" s="185">
        <v>12.3</v>
      </c>
      <c r="C91" s="187">
        <v>31250</v>
      </c>
      <c r="D91" s="188">
        <v>91049</v>
      </c>
      <c r="E91" s="188">
        <v>52976</v>
      </c>
      <c r="F91" s="188">
        <v>18959</v>
      </c>
    </row>
    <row r="92" spans="1:6" ht="12.75">
      <c r="A92" s="185">
        <v>36.7</v>
      </c>
      <c r="B92" s="185">
        <v>12.5</v>
      </c>
      <c r="C92" s="187">
        <v>31344</v>
      </c>
      <c r="D92" s="188">
        <v>77541</v>
      </c>
      <c r="E92" s="188">
        <v>36510</v>
      </c>
      <c r="F92" s="188">
        <v>16100</v>
      </c>
    </row>
    <row r="93" spans="1:6" ht="12.75">
      <c r="A93" s="185">
        <v>32.4</v>
      </c>
      <c r="B93" s="185">
        <v>12.6</v>
      </c>
      <c r="C93" s="187">
        <v>29733</v>
      </c>
      <c r="D93" s="188">
        <v>60252</v>
      </c>
      <c r="E93" s="188">
        <v>27531</v>
      </c>
      <c r="F93" s="188">
        <v>14620</v>
      </c>
    </row>
    <row r="94" spans="1:6" ht="12.75">
      <c r="A94" s="185">
        <v>36.5</v>
      </c>
      <c r="B94" s="185">
        <v>12.4</v>
      </c>
      <c r="C94" s="187">
        <v>41607</v>
      </c>
      <c r="D94" s="188">
        <v>76270</v>
      </c>
      <c r="E94" s="188">
        <v>98455</v>
      </c>
      <c r="F94" s="188">
        <v>22340</v>
      </c>
    </row>
    <row r="95" spans="1:6" ht="12.75">
      <c r="A95" s="185">
        <v>33.9</v>
      </c>
      <c r="B95" s="185">
        <v>12.1</v>
      </c>
      <c r="C95" s="187">
        <v>32813</v>
      </c>
      <c r="D95" s="188">
        <v>40313</v>
      </c>
      <c r="E95" s="188">
        <v>79167</v>
      </c>
      <c r="F95" s="188">
        <v>26405</v>
      </c>
    </row>
    <row r="96" spans="1:6" ht="12.75">
      <c r="A96" s="185">
        <v>29.6</v>
      </c>
      <c r="B96" s="185">
        <v>12.1</v>
      </c>
      <c r="C96" s="187">
        <v>29375</v>
      </c>
      <c r="D96" s="188">
        <v>52096</v>
      </c>
      <c r="E96" s="188">
        <v>24999</v>
      </c>
      <c r="F96" s="188">
        <v>13693</v>
      </c>
    </row>
    <row r="97" spans="1:6" ht="12.75">
      <c r="A97" s="185">
        <v>37.5</v>
      </c>
      <c r="B97" s="185">
        <v>11.1</v>
      </c>
      <c r="C97" s="187">
        <v>34896</v>
      </c>
      <c r="D97" s="188">
        <v>65357</v>
      </c>
      <c r="E97" s="188">
        <v>81818</v>
      </c>
      <c r="F97" s="188">
        <v>20586</v>
      </c>
    </row>
    <row r="98" spans="1:6" ht="12.75">
      <c r="A98" s="185">
        <v>34</v>
      </c>
      <c r="B98" s="185">
        <v>12.6</v>
      </c>
      <c r="C98" s="187">
        <v>20578</v>
      </c>
      <c r="D98" s="188">
        <v>113239</v>
      </c>
      <c r="E98" s="188">
        <v>24999</v>
      </c>
      <c r="F98" s="188">
        <v>14095</v>
      </c>
    </row>
    <row r="99" spans="1:6" ht="12.75">
      <c r="A99" s="185">
        <v>28.7</v>
      </c>
      <c r="B99" s="185">
        <v>12.1</v>
      </c>
      <c r="C99" s="187">
        <v>32574</v>
      </c>
      <c r="D99" s="188">
        <v>50244</v>
      </c>
      <c r="E99" s="188">
        <v>49662</v>
      </c>
      <c r="F99" s="188">
        <v>14393</v>
      </c>
    </row>
    <row r="100" spans="1:6" ht="12.75">
      <c r="A100" s="185">
        <v>36.1</v>
      </c>
      <c r="B100" s="185">
        <v>12.2</v>
      </c>
      <c r="C100" s="187">
        <v>30589</v>
      </c>
      <c r="D100" s="188">
        <v>69375</v>
      </c>
      <c r="E100" s="188">
        <v>48890</v>
      </c>
      <c r="F100" s="188">
        <v>16352</v>
      </c>
    </row>
    <row r="101" spans="1:6" ht="12.75">
      <c r="A101" s="185">
        <v>30.6</v>
      </c>
      <c r="B101" s="185">
        <v>12.3</v>
      </c>
      <c r="C101" s="187">
        <v>26565</v>
      </c>
      <c r="D101" s="188">
        <v>64038</v>
      </c>
      <c r="E101" s="188">
        <v>42543</v>
      </c>
      <c r="F101" s="188">
        <v>17410</v>
      </c>
    </row>
    <row r="102" spans="1:6" ht="12.75">
      <c r="A102" s="185">
        <v>22.8</v>
      </c>
      <c r="B102" s="185">
        <v>12.3</v>
      </c>
      <c r="C102" s="187">
        <v>16590</v>
      </c>
      <c r="D102" s="188">
        <v>67850</v>
      </c>
      <c r="E102" s="188">
        <v>24999</v>
      </c>
      <c r="F102" s="188">
        <v>10436</v>
      </c>
    </row>
    <row r="103" spans="1:6" ht="12.75">
      <c r="A103" s="185">
        <v>30.3</v>
      </c>
      <c r="B103" s="185">
        <v>12.2</v>
      </c>
      <c r="C103" s="187">
        <v>9354</v>
      </c>
      <c r="D103" s="188">
        <v>91708</v>
      </c>
      <c r="E103" s="188">
        <v>24999</v>
      </c>
      <c r="F103" s="188">
        <v>9904</v>
      </c>
    </row>
    <row r="104" spans="1:6" ht="12.75">
      <c r="A104" s="185">
        <v>22</v>
      </c>
      <c r="B104" s="185">
        <v>12</v>
      </c>
      <c r="C104" s="187">
        <v>14115</v>
      </c>
      <c r="D104" s="188">
        <v>53923</v>
      </c>
      <c r="E104" s="188">
        <v>24999</v>
      </c>
      <c r="F104" s="188">
        <v>9071</v>
      </c>
    </row>
    <row r="105" spans="1:6" ht="12.75">
      <c r="A105" s="185">
        <v>30.8</v>
      </c>
      <c r="B105" s="185">
        <v>11.9</v>
      </c>
      <c r="C105" s="187">
        <v>17992</v>
      </c>
      <c r="D105" s="188">
        <v>46885</v>
      </c>
      <c r="E105" s="188">
        <v>24999</v>
      </c>
      <c r="F105" s="188">
        <v>10679</v>
      </c>
    </row>
    <row r="106" spans="1:6" ht="12.75">
      <c r="A106" s="185">
        <v>35.1</v>
      </c>
      <c r="B106" s="185">
        <v>11</v>
      </c>
      <c r="C106" s="187">
        <v>7741</v>
      </c>
      <c r="D106" s="188">
        <v>99375</v>
      </c>
      <c r="E106" s="188">
        <v>24999</v>
      </c>
      <c r="F106" s="188">
        <v>6207</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19"/>
  <sheetViews>
    <sheetView zoomScalePageLayoutView="0" workbookViewId="0" topLeftCell="A1">
      <selection activeCell="F29" sqref="F29"/>
    </sheetView>
  </sheetViews>
  <sheetFormatPr defaultColWidth="9.140625" defaultRowHeight="12.75"/>
  <cols>
    <col min="1" max="1" width="4.140625" style="52" customWidth="1"/>
    <col min="2" max="2" width="10.00390625" style="52" customWidth="1"/>
    <col min="3" max="16384" width="9.140625" style="52" customWidth="1"/>
  </cols>
  <sheetData>
    <row r="1" ht="18">
      <c r="A1" s="112" t="s">
        <v>88</v>
      </c>
    </row>
    <row r="2" ht="20.25">
      <c r="A2" s="113" t="s">
        <v>41</v>
      </c>
    </row>
    <row r="3" spans="1:2" ht="20.25">
      <c r="A3" s="114"/>
      <c r="B3" s="52" t="s">
        <v>42</v>
      </c>
    </row>
    <row r="4" ht="20.25">
      <c r="A4" s="113" t="s">
        <v>43</v>
      </c>
    </row>
    <row r="5" spans="1:2" ht="20.25">
      <c r="A5" s="113"/>
      <c r="B5" s="50" t="s">
        <v>97</v>
      </c>
    </row>
    <row r="6" spans="1:2" ht="20.25">
      <c r="A6" s="114"/>
      <c r="B6" s="52" t="s">
        <v>44</v>
      </c>
    </row>
    <row r="7" ht="20.25">
      <c r="A7" s="113" t="s">
        <v>45</v>
      </c>
    </row>
    <row r="8" spans="1:2" ht="20.25">
      <c r="A8" s="114"/>
      <c r="B8" s="50" t="s">
        <v>98</v>
      </c>
    </row>
    <row r="9" ht="20.25">
      <c r="A9" s="113" t="s">
        <v>46</v>
      </c>
    </row>
    <row r="10" spans="1:10" ht="18">
      <c r="A10" s="49"/>
      <c r="B10" s="49"/>
      <c r="C10" s="49"/>
      <c r="D10" s="49"/>
      <c r="E10" s="49"/>
      <c r="F10" s="49"/>
      <c r="G10" s="49"/>
      <c r="H10" s="49"/>
      <c r="I10" s="49"/>
      <c r="J10" s="49"/>
    </row>
    <row r="11" spans="1:10" ht="18">
      <c r="A11" s="112" t="s">
        <v>99</v>
      </c>
      <c r="B11" s="49"/>
      <c r="C11" s="49"/>
      <c r="D11" s="49"/>
      <c r="E11" s="49"/>
      <c r="F11" s="49"/>
      <c r="G11" s="49"/>
      <c r="H11" s="49"/>
      <c r="I11" s="49"/>
      <c r="J11" s="49"/>
    </row>
    <row r="12" spans="1:10" ht="18">
      <c r="A12" s="111" t="s">
        <v>89</v>
      </c>
      <c r="B12" s="49"/>
      <c r="C12" s="49"/>
      <c r="D12" s="49"/>
      <c r="E12" s="49"/>
      <c r="F12" s="49"/>
      <c r="G12" s="49"/>
      <c r="H12" s="49"/>
      <c r="I12" s="49"/>
      <c r="J12" s="49"/>
    </row>
    <row r="13" spans="1:10" ht="21">
      <c r="A13" s="111" t="s">
        <v>93</v>
      </c>
      <c r="B13" s="49"/>
      <c r="C13" s="49"/>
      <c r="D13" s="49"/>
      <c r="E13" s="49"/>
      <c r="F13" s="49"/>
      <c r="G13" s="49"/>
      <c r="H13" s="49"/>
      <c r="I13" s="49"/>
      <c r="J13" s="49"/>
    </row>
    <row r="14" spans="1:10" ht="21">
      <c r="A14" s="111" t="s">
        <v>94</v>
      </c>
      <c r="B14" s="49"/>
      <c r="C14" s="49"/>
      <c r="D14" s="49"/>
      <c r="E14" s="49"/>
      <c r="F14" s="49"/>
      <c r="G14" s="49"/>
      <c r="H14" s="49"/>
      <c r="I14" s="49"/>
      <c r="J14" s="49"/>
    </row>
    <row r="15" spans="1:10" ht="20.25">
      <c r="A15" s="111"/>
      <c r="B15" s="51" t="s">
        <v>95</v>
      </c>
      <c r="C15" s="49"/>
      <c r="D15" s="49"/>
      <c r="E15" s="49"/>
      <c r="F15" s="49"/>
      <c r="G15" s="49"/>
      <c r="H15" s="49"/>
      <c r="I15" s="49"/>
      <c r="J15" s="49"/>
    </row>
    <row r="16" spans="1:10" ht="18">
      <c r="A16" s="111" t="s">
        <v>96</v>
      </c>
      <c r="B16" s="49"/>
      <c r="C16" s="49"/>
      <c r="D16" s="49"/>
      <c r="E16" s="49"/>
      <c r="F16" s="49"/>
      <c r="G16" s="49"/>
      <c r="H16" s="49"/>
      <c r="I16" s="49"/>
      <c r="J16" s="49"/>
    </row>
    <row r="17" ht="18">
      <c r="A17" s="111" t="s">
        <v>90</v>
      </c>
    </row>
    <row r="18" ht="18">
      <c r="A18" s="111" t="s">
        <v>91</v>
      </c>
    </row>
    <row r="19" ht="18">
      <c r="A19" s="111" t="s">
        <v>92</v>
      </c>
    </row>
  </sheetData>
  <sheetProtection/>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E20" sqref="E20"/>
    </sheetView>
  </sheetViews>
  <sheetFormatPr defaultColWidth="9.140625" defaultRowHeight="12.75"/>
  <sheetData/>
  <sheetProtection/>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1:L19"/>
  <sheetViews>
    <sheetView zoomScalePageLayoutView="0" workbookViewId="0" topLeftCell="A1">
      <selection activeCell="O24" sqref="O24"/>
    </sheetView>
  </sheetViews>
  <sheetFormatPr defaultColWidth="9.140625" defaultRowHeight="12.75"/>
  <cols>
    <col min="1" max="1" width="10.140625" style="0" customWidth="1"/>
    <col min="2" max="4" width="7.28125" style="0" customWidth="1"/>
    <col min="5" max="5" width="3.140625" style="0" customWidth="1"/>
    <col min="6" max="8" width="7.28125" style="0" customWidth="1"/>
    <col min="9" max="9" width="2.57421875" style="0" customWidth="1"/>
    <col min="10" max="12" width="7.28125" style="0" customWidth="1"/>
  </cols>
  <sheetData>
    <row r="11" spans="2:12" ht="12.75">
      <c r="B11" s="37" t="s">
        <v>34</v>
      </c>
      <c r="C11" s="37"/>
      <c r="D11" s="37"/>
      <c r="F11" s="39" t="s">
        <v>35</v>
      </c>
      <c r="G11" s="39"/>
      <c r="H11" s="39"/>
      <c r="J11" s="41" t="s">
        <v>36</v>
      </c>
      <c r="K11" s="41"/>
      <c r="L11" s="41"/>
    </row>
    <row r="12" spans="1:12" ht="12.75">
      <c r="A12" s="44" t="s">
        <v>37</v>
      </c>
      <c r="B12" s="45" t="s">
        <v>31</v>
      </c>
      <c r="C12" s="45" t="s">
        <v>32</v>
      </c>
      <c r="D12" s="45" t="s">
        <v>33</v>
      </c>
      <c r="E12" s="46"/>
      <c r="F12" s="47" t="s">
        <v>38</v>
      </c>
      <c r="G12" s="47" t="s">
        <v>32</v>
      </c>
      <c r="H12" s="47" t="s">
        <v>33</v>
      </c>
      <c r="I12" s="46"/>
      <c r="J12" s="48" t="s">
        <v>38</v>
      </c>
      <c r="K12" s="48" t="s">
        <v>31</v>
      </c>
      <c r="L12" s="48" t="s">
        <v>32</v>
      </c>
    </row>
    <row r="13" spans="1:12" ht="12.75">
      <c r="A13" s="43" t="s">
        <v>39</v>
      </c>
      <c r="B13" s="38">
        <v>0</v>
      </c>
      <c r="C13" s="38">
        <v>0</v>
      </c>
      <c r="D13" s="38">
        <v>0</v>
      </c>
      <c r="F13" s="40">
        <v>1</v>
      </c>
      <c r="G13" s="40">
        <v>0</v>
      </c>
      <c r="H13" s="40">
        <v>0</v>
      </c>
      <c r="J13" s="42">
        <v>1</v>
      </c>
      <c r="K13" s="42">
        <v>0</v>
      </c>
      <c r="L13" s="42">
        <v>0</v>
      </c>
    </row>
    <row r="14" spans="1:12" ht="12.75">
      <c r="A14" s="43" t="s">
        <v>40</v>
      </c>
      <c r="B14" s="38">
        <v>1</v>
      </c>
      <c r="C14" s="38">
        <v>0</v>
      </c>
      <c r="D14" s="38">
        <v>0</v>
      </c>
      <c r="F14" s="40">
        <v>0</v>
      </c>
      <c r="G14" s="40">
        <v>0</v>
      </c>
      <c r="H14" s="40">
        <v>0</v>
      </c>
      <c r="J14" s="42">
        <v>0</v>
      </c>
      <c r="K14" s="42">
        <v>1</v>
      </c>
      <c r="L14" s="42">
        <v>0</v>
      </c>
    </row>
    <row r="15" spans="1:12" ht="12.75">
      <c r="A15" s="43" t="s">
        <v>32</v>
      </c>
      <c r="B15" s="38">
        <v>0</v>
      </c>
      <c r="C15" s="38">
        <v>1</v>
      </c>
      <c r="D15" s="38">
        <v>0</v>
      </c>
      <c r="F15" s="40">
        <v>0</v>
      </c>
      <c r="G15" s="40">
        <v>1</v>
      </c>
      <c r="H15" s="40">
        <v>0</v>
      </c>
      <c r="J15" s="42">
        <v>0</v>
      </c>
      <c r="K15" s="42">
        <v>0</v>
      </c>
      <c r="L15" s="42">
        <v>1</v>
      </c>
    </row>
    <row r="16" spans="1:12" ht="12.75">
      <c r="A16" s="43" t="s">
        <v>33</v>
      </c>
      <c r="B16" s="38">
        <v>0</v>
      </c>
      <c r="C16" s="38">
        <v>0</v>
      </c>
      <c r="D16" s="38">
        <v>1</v>
      </c>
      <c r="F16" s="40">
        <v>0</v>
      </c>
      <c r="G16" s="40">
        <v>0</v>
      </c>
      <c r="H16" s="40">
        <v>1</v>
      </c>
      <c r="J16" s="42">
        <v>0</v>
      </c>
      <c r="K16" s="42">
        <v>0</v>
      </c>
      <c r="L16" s="42">
        <v>0</v>
      </c>
    </row>
    <row r="18" spans="1:12" ht="12.75">
      <c r="A18" s="58" t="s">
        <v>48</v>
      </c>
      <c r="J18" s="61"/>
      <c r="K18" s="61"/>
      <c r="L18" s="61"/>
    </row>
    <row r="19" spans="1:4" ht="12.75">
      <c r="A19" s="58" t="s">
        <v>47</v>
      </c>
      <c r="B19" s="59">
        <v>2</v>
      </c>
      <c r="C19" s="60">
        <v>4</v>
      </c>
      <c r="D19" s="60">
        <v>3</v>
      </c>
    </row>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19.xml><?xml version="1.0" encoding="utf-8"?>
<worksheet xmlns="http://schemas.openxmlformats.org/spreadsheetml/2006/main" xmlns:r="http://schemas.openxmlformats.org/officeDocument/2006/relationships">
  <dimension ref="A1:T48"/>
  <sheetViews>
    <sheetView zoomScalePageLayoutView="0" workbookViewId="0" topLeftCell="A1">
      <selection activeCell="S8" sqref="S8"/>
    </sheetView>
  </sheetViews>
  <sheetFormatPr defaultColWidth="9.140625" defaultRowHeight="12.75"/>
  <sheetData>
    <row r="1" spans="1:20" ht="12.75">
      <c r="A1" s="53" t="s">
        <v>198</v>
      </c>
      <c r="B1" s="58"/>
      <c r="C1" s="58"/>
      <c r="D1" s="58"/>
      <c r="E1" s="58"/>
      <c r="F1" s="58"/>
      <c r="G1" s="58"/>
      <c r="H1" s="58"/>
      <c r="I1" s="58"/>
      <c r="J1" s="58"/>
      <c r="K1" s="58"/>
      <c r="L1" s="58"/>
      <c r="M1" s="58"/>
      <c r="N1" s="58"/>
      <c r="O1" s="58"/>
      <c r="P1" s="58"/>
      <c r="Q1" s="58"/>
      <c r="R1" s="58"/>
      <c r="S1" s="58"/>
      <c r="T1" s="58"/>
    </row>
    <row r="2" spans="1:20" ht="12.75">
      <c r="A2" s="58"/>
      <c r="B2" s="58"/>
      <c r="C2" s="58"/>
      <c r="D2" s="58"/>
      <c r="E2" s="58"/>
      <c r="F2" s="58"/>
      <c r="G2" s="58"/>
      <c r="H2" s="58"/>
      <c r="I2" s="58"/>
      <c r="J2" s="58"/>
      <c r="K2" s="58"/>
      <c r="L2" s="58"/>
      <c r="M2" s="58"/>
      <c r="N2" s="58"/>
      <c r="O2" s="58"/>
      <c r="P2" s="58"/>
      <c r="Q2" s="58"/>
      <c r="R2" s="58"/>
      <c r="S2" s="58"/>
      <c r="T2" s="58"/>
    </row>
    <row r="3" spans="1:20" ht="13.5" thickBot="1">
      <c r="A3" s="176" t="s">
        <v>199</v>
      </c>
      <c r="B3" s="176" t="s">
        <v>200</v>
      </c>
      <c r="C3" s="176" t="s">
        <v>201</v>
      </c>
      <c r="D3" s="176" t="s">
        <v>202</v>
      </c>
      <c r="E3" s="176" t="s">
        <v>203</v>
      </c>
      <c r="F3" s="176" t="s">
        <v>204</v>
      </c>
      <c r="G3" s="53"/>
      <c r="H3" s="53" t="s">
        <v>201</v>
      </c>
      <c r="I3" s="53" t="s">
        <v>205</v>
      </c>
      <c r="J3" s="53" t="s">
        <v>206</v>
      </c>
      <c r="K3" s="53"/>
      <c r="L3" s="53"/>
      <c r="M3" s="53"/>
      <c r="N3" s="53"/>
      <c r="O3" s="53"/>
      <c r="P3" s="53"/>
      <c r="Q3" s="53"/>
      <c r="R3" s="53"/>
      <c r="S3" s="53"/>
      <c r="T3" s="53"/>
    </row>
    <row r="4" spans="1:20" ht="13.5" thickTop="1">
      <c r="A4" s="104">
        <v>1</v>
      </c>
      <c r="B4" s="177">
        <v>28260</v>
      </c>
      <c r="C4" s="104">
        <v>25</v>
      </c>
      <c r="D4" s="104">
        <f>IF(F4=$F$6,1,0)</f>
        <v>0</v>
      </c>
      <c r="E4" s="104">
        <f>C4*D4</f>
        <v>0</v>
      </c>
      <c r="F4" s="104" t="s">
        <v>207</v>
      </c>
      <c r="G4" s="58"/>
      <c r="H4" s="104">
        <v>25</v>
      </c>
      <c r="I4" s="58"/>
      <c r="J4" s="177">
        <v>28260</v>
      </c>
      <c r="K4" s="58"/>
      <c r="L4" s="58"/>
      <c r="M4" s="58"/>
      <c r="N4" s="58"/>
      <c r="O4" s="58"/>
      <c r="P4" s="58"/>
      <c r="Q4" s="58"/>
      <c r="R4" s="58"/>
      <c r="S4" s="58"/>
      <c r="T4" s="58"/>
    </row>
    <row r="5" spans="1:20" ht="12.75">
      <c r="A5" s="104">
        <v>2</v>
      </c>
      <c r="B5" s="177">
        <v>43392</v>
      </c>
      <c r="C5" s="104">
        <v>28</v>
      </c>
      <c r="D5" s="104">
        <f aca="true" t="shared" si="0" ref="D5:D38">IF(F5=$F$6,1,0)</f>
        <v>1</v>
      </c>
      <c r="E5" s="104">
        <f aca="true" t="shared" si="1" ref="E5:E38">C5*D5</f>
        <v>28</v>
      </c>
      <c r="F5" s="104" t="s">
        <v>208</v>
      </c>
      <c r="G5" s="58"/>
      <c r="H5" s="104">
        <v>28</v>
      </c>
      <c r="I5" s="177">
        <v>43392</v>
      </c>
      <c r="J5" s="58"/>
      <c r="K5" s="58"/>
      <c r="L5" s="58"/>
      <c r="M5" s="58"/>
      <c r="N5" s="58"/>
      <c r="O5" s="58"/>
      <c r="P5" s="58"/>
      <c r="Q5" s="58"/>
      <c r="R5" s="58"/>
      <c r="S5" s="58"/>
      <c r="T5" s="58"/>
    </row>
    <row r="6" spans="1:20" ht="12.75">
      <c r="A6" s="104">
        <v>3</v>
      </c>
      <c r="B6" s="177">
        <v>56322</v>
      </c>
      <c r="C6" s="104">
        <v>37</v>
      </c>
      <c r="D6" s="104">
        <f t="shared" si="0"/>
        <v>1</v>
      </c>
      <c r="E6" s="104">
        <f t="shared" si="1"/>
        <v>37</v>
      </c>
      <c r="F6" s="104" t="s">
        <v>208</v>
      </c>
      <c r="G6" s="58"/>
      <c r="H6" s="104">
        <v>37</v>
      </c>
      <c r="I6" s="177">
        <v>56322</v>
      </c>
      <c r="J6" s="58"/>
      <c r="K6" s="58"/>
      <c r="L6" s="58"/>
      <c r="M6" s="58"/>
      <c r="N6" s="58"/>
      <c r="O6" s="58"/>
      <c r="P6" s="58"/>
      <c r="Q6" s="58"/>
      <c r="R6" s="58"/>
      <c r="S6" s="58"/>
      <c r="T6" s="58"/>
    </row>
    <row r="7" spans="1:20" ht="12.75">
      <c r="A7" s="104">
        <v>4</v>
      </c>
      <c r="B7" s="177">
        <v>26086</v>
      </c>
      <c r="C7" s="104">
        <v>23</v>
      </c>
      <c r="D7" s="104">
        <f t="shared" si="0"/>
        <v>0</v>
      </c>
      <c r="E7" s="104">
        <f t="shared" si="1"/>
        <v>0</v>
      </c>
      <c r="F7" s="104" t="s">
        <v>207</v>
      </c>
      <c r="G7" s="58"/>
      <c r="H7" s="104">
        <v>23</v>
      </c>
      <c r="I7" s="58"/>
      <c r="J7" s="177">
        <v>26086</v>
      </c>
      <c r="K7" s="58"/>
      <c r="L7" s="58"/>
      <c r="M7" s="58"/>
      <c r="N7" s="58"/>
      <c r="O7" s="58"/>
      <c r="P7" s="58"/>
      <c r="Q7" s="58"/>
      <c r="R7" s="58"/>
      <c r="S7" s="58"/>
      <c r="T7" s="58"/>
    </row>
    <row r="8" spans="1:20" ht="12.75">
      <c r="A8" s="104">
        <v>5</v>
      </c>
      <c r="B8" s="177">
        <v>36807</v>
      </c>
      <c r="C8" s="104">
        <v>32</v>
      </c>
      <c r="D8" s="104">
        <f t="shared" si="0"/>
        <v>0</v>
      </c>
      <c r="E8" s="104">
        <f t="shared" si="1"/>
        <v>0</v>
      </c>
      <c r="F8" s="104" t="s">
        <v>207</v>
      </c>
      <c r="G8" s="58"/>
      <c r="H8" s="104">
        <v>32</v>
      </c>
      <c r="I8" s="58"/>
      <c r="J8" s="177">
        <v>36807</v>
      </c>
      <c r="K8" s="58"/>
      <c r="L8" s="58"/>
      <c r="M8" s="58"/>
      <c r="N8" s="58"/>
      <c r="O8" s="58"/>
      <c r="P8" s="58"/>
      <c r="Q8" s="58"/>
      <c r="R8" s="58"/>
      <c r="S8" s="58"/>
      <c r="T8" s="58"/>
    </row>
    <row r="9" spans="1:20" ht="12.75">
      <c r="A9" s="104">
        <v>6</v>
      </c>
      <c r="B9" s="177">
        <v>57119</v>
      </c>
      <c r="C9" s="104">
        <v>57</v>
      </c>
      <c r="D9" s="104">
        <f t="shared" si="0"/>
        <v>0</v>
      </c>
      <c r="E9" s="104">
        <f t="shared" si="1"/>
        <v>0</v>
      </c>
      <c r="F9" s="104" t="s">
        <v>207</v>
      </c>
      <c r="G9" s="58"/>
      <c r="H9" s="104">
        <v>57</v>
      </c>
      <c r="I9" s="58"/>
      <c r="J9" s="177">
        <v>57119</v>
      </c>
      <c r="K9" s="58"/>
      <c r="L9" s="58"/>
      <c r="M9" s="58"/>
      <c r="N9" s="58"/>
      <c r="O9" s="58"/>
      <c r="P9" s="58"/>
      <c r="Q9" s="58"/>
      <c r="R9" s="58"/>
      <c r="S9" s="58"/>
      <c r="T9" s="58"/>
    </row>
    <row r="10" spans="1:20" ht="12.75">
      <c r="A10" s="104">
        <v>7</v>
      </c>
      <c r="B10" s="177">
        <v>48907</v>
      </c>
      <c r="C10" s="104">
        <v>45</v>
      </c>
      <c r="D10" s="104">
        <f t="shared" si="0"/>
        <v>0</v>
      </c>
      <c r="E10" s="104">
        <f t="shared" si="1"/>
        <v>0</v>
      </c>
      <c r="F10" s="104" t="s">
        <v>207</v>
      </c>
      <c r="G10" s="58"/>
      <c r="H10" s="104">
        <v>45</v>
      </c>
      <c r="I10" s="58"/>
      <c r="J10" s="177">
        <v>48907</v>
      </c>
      <c r="K10" s="58"/>
      <c r="L10" s="58"/>
      <c r="M10" s="58"/>
      <c r="N10" s="58"/>
      <c r="O10" s="58"/>
      <c r="P10" s="58"/>
      <c r="Q10" s="58"/>
      <c r="R10" s="58"/>
      <c r="S10" s="58"/>
      <c r="T10" s="58"/>
    </row>
    <row r="11" spans="1:20" ht="12.75">
      <c r="A11" s="104">
        <v>8</v>
      </c>
      <c r="B11" s="177">
        <v>34301</v>
      </c>
      <c r="C11" s="104">
        <v>32</v>
      </c>
      <c r="D11" s="104">
        <f t="shared" si="0"/>
        <v>0</v>
      </c>
      <c r="E11" s="104">
        <f t="shared" si="1"/>
        <v>0</v>
      </c>
      <c r="F11" s="104" t="s">
        <v>207</v>
      </c>
      <c r="G11" s="58"/>
      <c r="H11" s="104">
        <v>32</v>
      </c>
      <c r="I11" s="58"/>
      <c r="J11" s="177">
        <v>34301</v>
      </c>
      <c r="K11" s="58"/>
      <c r="L11" s="58"/>
      <c r="M11" s="58"/>
      <c r="N11" s="58"/>
      <c r="O11" s="58"/>
      <c r="P11" s="58"/>
      <c r="Q11" s="58"/>
      <c r="R11" s="58"/>
      <c r="S11" s="58"/>
      <c r="T11" s="58"/>
    </row>
    <row r="12" spans="1:20" ht="12.75">
      <c r="A12" s="104">
        <v>9</v>
      </c>
      <c r="B12" s="177">
        <v>31104</v>
      </c>
      <c r="C12" s="104">
        <v>25</v>
      </c>
      <c r="D12" s="104">
        <f t="shared" si="0"/>
        <v>0</v>
      </c>
      <c r="E12" s="104">
        <f t="shared" si="1"/>
        <v>0</v>
      </c>
      <c r="F12" s="104" t="s">
        <v>207</v>
      </c>
      <c r="G12" s="58"/>
      <c r="H12" s="104">
        <v>25</v>
      </c>
      <c r="I12" s="58"/>
      <c r="J12" s="177">
        <v>31104</v>
      </c>
      <c r="K12" s="58"/>
      <c r="L12" s="58"/>
      <c r="M12" s="58"/>
      <c r="N12" s="58"/>
      <c r="O12" s="58"/>
      <c r="P12" s="58"/>
      <c r="Q12" s="58"/>
      <c r="R12" s="58"/>
      <c r="S12" s="58"/>
      <c r="T12" s="58"/>
    </row>
    <row r="13" spans="1:20" ht="12.75">
      <c r="A13" s="104">
        <v>10</v>
      </c>
      <c r="B13" s="177">
        <v>60054</v>
      </c>
      <c r="C13" s="104">
        <v>57</v>
      </c>
      <c r="D13" s="104">
        <f t="shared" si="0"/>
        <v>0</v>
      </c>
      <c r="E13" s="104">
        <f t="shared" si="1"/>
        <v>0</v>
      </c>
      <c r="F13" s="104" t="s">
        <v>207</v>
      </c>
      <c r="G13" s="58"/>
      <c r="H13" s="104">
        <v>57</v>
      </c>
      <c r="I13" s="58"/>
      <c r="J13" s="177">
        <v>60054</v>
      </c>
      <c r="K13" s="58"/>
      <c r="L13" s="58"/>
      <c r="M13" s="58"/>
      <c r="N13" s="58"/>
      <c r="O13" s="58"/>
      <c r="P13" s="58"/>
      <c r="Q13" s="58"/>
      <c r="R13" s="58"/>
      <c r="S13" s="58"/>
      <c r="T13" s="58"/>
    </row>
    <row r="14" spans="1:20" ht="12.75">
      <c r="A14" s="104">
        <v>11</v>
      </c>
      <c r="B14" s="177">
        <v>41420</v>
      </c>
      <c r="C14" s="104">
        <v>42</v>
      </c>
      <c r="D14" s="104">
        <f t="shared" si="0"/>
        <v>0</v>
      </c>
      <c r="E14" s="104">
        <f t="shared" si="1"/>
        <v>0</v>
      </c>
      <c r="F14" s="104" t="s">
        <v>207</v>
      </c>
      <c r="G14" s="58"/>
      <c r="H14" s="104">
        <v>42</v>
      </c>
      <c r="I14" s="58"/>
      <c r="J14" s="177">
        <v>41420</v>
      </c>
      <c r="K14" s="58"/>
      <c r="L14" s="58"/>
      <c r="M14" s="58"/>
      <c r="N14" s="58"/>
      <c r="O14" s="58"/>
      <c r="P14" s="58"/>
      <c r="Q14" s="58"/>
      <c r="R14" s="58"/>
      <c r="S14" s="58"/>
      <c r="T14" s="58"/>
    </row>
    <row r="15" spans="1:20" ht="12.75">
      <c r="A15" s="104">
        <v>12</v>
      </c>
      <c r="B15" s="177">
        <v>36508</v>
      </c>
      <c r="C15" s="104">
        <v>25</v>
      </c>
      <c r="D15" s="104">
        <f t="shared" si="0"/>
        <v>1</v>
      </c>
      <c r="E15" s="104">
        <f t="shared" si="1"/>
        <v>25</v>
      </c>
      <c r="F15" s="104" t="s">
        <v>208</v>
      </c>
      <c r="G15" s="58"/>
      <c r="H15" s="104">
        <v>25</v>
      </c>
      <c r="I15" s="177">
        <v>36508</v>
      </c>
      <c r="J15" s="58"/>
      <c r="K15" s="58"/>
      <c r="L15" s="58"/>
      <c r="M15" s="58"/>
      <c r="N15" s="58"/>
      <c r="O15" s="58"/>
      <c r="P15" s="58"/>
      <c r="Q15" s="58"/>
      <c r="R15" s="58"/>
      <c r="S15" s="58"/>
      <c r="T15" s="58"/>
    </row>
    <row r="16" spans="1:20" ht="12.75">
      <c r="A16" s="104">
        <v>13</v>
      </c>
      <c r="B16" s="177">
        <v>40015</v>
      </c>
      <c r="C16" s="104">
        <v>38</v>
      </c>
      <c r="D16" s="104">
        <f t="shared" si="0"/>
        <v>0</v>
      </c>
      <c r="E16" s="104">
        <f t="shared" si="1"/>
        <v>0</v>
      </c>
      <c r="F16" s="104" t="s">
        <v>207</v>
      </c>
      <c r="G16" s="58"/>
      <c r="H16" s="104">
        <v>38</v>
      </c>
      <c r="I16" s="58"/>
      <c r="J16" s="177">
        <v>40015</v>
      </c>
      <c r="K16" s="58"/>
      <c r="L16" s="58"/>
      <c r="M16" s="58"/>
      <c r="N16" s="58"/>
      <c r="O16" s="58"/>
      <c r="P16" s="58"/>
      <c r="Q16" s="58"/>
      <c r="R16" s="58"/>
      <c r="S16" s="58"/>
      <c r="T16" s="58"/>
    </row>
    <row r="17" spans="1:20" ht="12.75">
      <c r="A17" s="104">
        <v>14</v>
      </c>
      <c r="B17" s="177">
        <v>48329</v>
      </c>
      <c r="C17" s="104">
        <v>47</v>
      </c>
      <c r="D17" s="104">
        <f t="shared" si="0"/>
        <v>0</v>
      </c>
      <c r="E17" s="104">
        <f t="shared" si="1"/>
        <v>0</v>
      </c>
      <c r="F17" s="104" t="s">
        <v>207</v>
      </c>
      <c r="G17" s="58"/>
      <c r="H17" s="104">
        <v>47</v>
      </c>
      <c r="I17" s="58"/>
      <c r="J17" s="177">
        <v>48329</v>
      </c>
      <c r="K17" s="58"/>
      <c r="L17" s="58"/>
      <c r="M17" s="58"/>
      <c r="N17" s="58"/>
      <c r="O17" s="58"/>
      <c r="P17" s="58"/>
      <c r="Q17" s="58"/>
      <c r="R17" s="58"/>
      <c r="S17" s="58"/>
      <c r="T17" s="58"/>
    </row>
    <row r="18" spans="1:20" ht="12.75">
      <c r="A18" s="104">
        <v>15</v>
      </c>
      <c r="B18" s="177">
        <v>39849</v>
      </c>
      <c r="C18" s="104">
        <v>38</v>
      </c>
      <c r="D18" s="104">
        <f t="shared" si="0"/>
        <v>0</v>
      </c>
      <c r="E18" s="104">
        <f t="shared" si="1"/>
        <v>0</v>
      </c>
      <c r="F18" s="104" t="s">
        <v>207</v>
      </c>
      <c r="G18" s="58"/>
      <c r="H18" s="104">
        <v>38</v>
      </c>
      <c r="I18" s="58"/>
      <c r="J18" s="177">
        <v>39849</v>
      </c>
      <c r="K18" s="58"/>
      <c r="L18" s="58"/>
      <c r="M18" s="58"/>
      <c r="N18" s="58"/>
      <c r="O18" s="58"/>
      <c r="P18" s="58"/>
      <c r="Q18" s="58"/>
      <c r="R18" s="58"/>
      <c r="S18" s="58"/>
      <c r="T18" s="58"/>
    </row>
    <row r="19" spans="1:20" ht="12.75">
      <c r="A19" s="104">
        <v>16</v>
      </c>
      <c r="B19" s="177">
        <v>31985</v>
      </c>
      <c r="C19" s="104">
        <v>31</v>
      </c>
      <c r="D19" s="104">
        <f t="shared" si="0"/>
        <v>0</v>
      </c>
      <c r="E19" s="104">
        <f t="shared" si="1"/>
        <v>0</v>
      </c>
      <c r="F19" s="104" t="s">
        <v>207</v>
      </c>
      <c r="G19" s="58"/>
      <c r="H19" s="104">
        <v>31</v>
      </c>
      <c r="I19" s="58"/>
      <c r="J19" s="177">
        <v>31985</v>
      </c>
      <c r="K19" s="58"/>
      <c r="L19" s="58"/>
      <c r="M19" s="58"/>
      <c r="N19" s="58"/>
      <c r="O19" s="58"/>
      <c r="P19" s="58"/>
      <c r="Q19" s="58"/>
      <c r="R19" s="58"/>
      <c r="S19" s="58"/>
      <c r="T19" s="58"/>
    </row>
    <row r="20" spans="1:20" ht="12.75">
      <c r="A20" s="104">
        <v>17</v>
      </c>
      <c r="B20" s="177">
        <v>59160</v>
      </c>
      <c r="C20" s="104">
        <v>54</v>
      </c>
      <c r="D20" s="104">
        <f t="shared" si="0"/>
        <v>0</v>
      </c>
      <c r="E20" s="104">
        <f t="shared" si="1"/>
        <v>0</v>
      </c>
      <c r="F20" s="104" t="s">
        <v>207</v>
      </c>
      <c r="G20" s="58"/>
      <c r="H20" s="104">
        <v>54</v>
      </c>
      <c r="I20" s="58"/>
      <c r="J20" s="177">
        <v>59160</v>
      </c>
      <c r="K20" s="58"/>
      <c r="L20" s="58"/>
      <c r="M20" s="58"/>
      <c r="N20" s="58"/>
      <c r="O20" s="58"/>
      <c r="P20" s="58"/>
      <c r="Q20" s="58"/>
      <c r="R20" s="58"/>
      <c r="S20" s="58"/>
      <c r="T20" s="58"/>
    </row>
    <row r="21" spans="1:20" ht="12.75">
      <c r="A21" s="104">
        <v>18</v>
      </c>
      <c r="B21" s="177">
        <v>60335</v>
      </c>
      <c r="C21" s="104">
        <v>59</v>
      </c>
      <c r="D21" s="104">
        <f t="shared" si="0"/>
        <v>0</v>
      </c>
      <c r="E21" s="104">
        <f t="shared" si="1"/>
        <v>0</v>
      </c>
      <c r="F21" s="104" t="s">
        <v>207</v>
      </c>
      <c r="G21" s="58"/>
      <c r="H21" s="104">
        <v>59</v>
      </c>
      <c r="I21" s="58"/>
      <c r="J21" s="177">
        <v>60335</v>
      </c>
      <c r="K21" s="58"/>
      <c r="L21" s="58"/>
      <c r="M21" s="58"/>
      <c r="N21" s="58"/>
      <c r="O21" s="58"/>
      <c r="P21" s="58"/>
      <c r="Q21" s="58"/>
      <c r="R21" s="58"/>
      <c r="S21" s="58"/>
      <c r="T21" s="58"/>
    </row>
    <row r="22" spans="1:20" ht="12.75">
      <c r="A22" s="104">
        <v>19</v>
      </c>
      <c r="B22" s="177">
        <v>35911</v>
      </c>
      <c r="C22" s="104">
        <v>32</v>
      </c>
      <c r="D22" s="104">
        <f t="shared" si="0"/>
        <v>0</v>
      </c>
      <c r="E22" s="104">
        <f t="shared" si="1"/>
        <v>0</v>
      </c>
      <c r="F22" s="104" t="s">
        <v>207</v>
      </c>
      <c r="G22" s="58"/>
      <c r="H22" s="104">
        <v>32</v>
      </c>
      <c r="I22" s="58"/>
      <c r="J22" s="177">
        <v>35911</v>
      </c>
      <c r="K22" s="58"/>
      <c r="L22" s="58"/>
      <c r="M22" s="58"/>
      <c r="N22" s="58"/>
      <c r="O22" s="58"/>
      <c r="P22" s="58"/>
      <c r="Q22" s="58"/>
      <c r="R22" s="58"/>
      <c r="S22" s="58"/>
      <c r="T22" s="58"/>
    </row>
    <row r="23" spans="1:20" ht="12.75">
      <c r="A23" s="104">
        <v>20</v>
      </c>
      <c r="B23" s="177">
        <v>57814</v>
      </c>
      <c r="C23" s="104">
        <v>55</v>
      </c>
      <c r="D23" s="104">
        <f t="shared" si="0"/>
        <v>0</v>
      </c>
      <c r="E23" s="104">
        <f t="shared" si="1"/>
        <v>0</v>
      </c>
      <c r="F23" s="104" t="s">
        <v>207</v>
      </c>
      <c r="G23" s="58"/>
      <c r="H23" s="104">
        <v>55</v>
      </c>
      <c r="I23" s="58"/>
      <c r="J23" s="177">
        <v>57814</v>
      </c>
      <c r="K23" s="58"/>
      <c r="L23" s="58"/>
      <c r="M23" s="58"/>
      <c r="N23" s="58"/>
      <c r="O23" s="58"/>
      <c r="P23" s="58"/>
      <c r="Q23" s="58"/>
      <c r="R23" s="58"/>
      <c r="S23" s="58"/>
      <c r="T23" s="58"/>
    </row>
    <row r="24" spans="1:20" ht="12.75">
      <c r="A24" s="104">
        <v>21</v>
      </c>
      <c r="B24" s="177">
        <v>42377</v>
      </c>
      <c r="C24" s="104">
        <v>36</v>
      </c>
      <c r="D24" s="104">
        <f t="shared" si="0"/>
        <v>0</v>
      </c>
      <c r="E24" s="104">
        <f t="shared" si="1"/>
        <v>0</v>
      </c>
      <c r="F24" s="104" t="s">
        <v>207</v>
      </c>
      <c r="G24" s="58"/>
      <c r="H24" s="104">
        <v>36</v>
      </c>
      <c r="I24" s="58"/>
      <c r="J24" s="177">
        <v>42377</v>
      </c>
      <c r="K24" s="58"/>
      <c r="L24" s="58"/>
      <c r="M24" s="58"/>
      <c r="N24" s="58"/>
      <c r="O24" s="58"/>
      <c r="P24" s="58"/>
      <c r="Q24" s="58"/>
      <c r="R24" s="58"/>
      <c r="S24" s="58"/>
      <c r="T24" s="58"/>
    </row>
    <row r="25" spans="1:20" ht="12.75">
      <c r="A25" s="104">
        <v>22</v>
      </c>
      <c r="B25" s="177">
        <v>62430</v>
      </c>
      <c r="C25" s="104">
        <v>60</v>
      </c>
      <c r="D25" s="104">
        <f t="shared" si="0"/>
        <v>0</v>
      </c>
      <c r="E25" s="104">
        <f t="shared" si="1"/>
        <v>0</v>
      </c>
      <c r="F25" s="104" t="s">
        <v>207</v>
      </c>
      <c r="G25" s="58"/>
      <c r="H25" s="104">
        <v>60</v>
      </c>
      <c r="I25" s="58"/>
      <c r="J25" s="177">
        <v>62430</v>
      </c>
      <c r="K25" s="58"/>
      <c r="L25" s="58"/>
      <c r="M25" s="58"/>
      <c r="N25" s="58"/>
      <c r="O25" s="58"/>
      <c r="P25" s="58"/>
      <c r="Q25" s="58"/>
      <c r="R25" s="58"/>
      <c r="S25" s="58"/>
      <c r="T25" s="58"/>
    </row>
    <row r="26" spans="1:20" ht="12.75">
      <c r="A26" s="104">
        <v>23</v>
      </c>
      <c r="B26" s="177">
        <v>46928</v>
      </c>
      <c r="C26" s="104">
        <v>49</v>
      </c>
      <c r="D26" s="104">
        <f t="shared" si="0"/>
        <v>0</v>
      </c>
      <c r="E26" s="104">
        <f t="shared" si="1"/>
        <v>0</v>
      </c>
      <c r="F26" s="104" t="s">
        <v>207</v>
      </c>
      <c r="G26" s="58"/>
      <c r="H26" s="104">
        <v>49</v>
      </c>
      <c r="I26" s="58"/>
      <c r="J26" s="177">
        <v>46928</v>
      </c>
      <c r="K26" s="58"/>
      <c r="L26" s="58"/>
      <c r="M26" s="58"/>
      <c r="N26" s="58"/>
      <c r="O26" s="58"/>
      <c r="P26" s="58"/>
      <c r="Q26" s="58"/>
      <c r="R26" s="58"/>
      <c r="S26" s="58"/>
      <c r="T26" s="58"/>
    </row>
    <row r="27" spans="1:20" ht="12.75">
      <c r="A27" s="104">
        <v>24</v>
      </c>
      <c r="B27" s="177">
        <v>34403</v>
      </c>
      <c r="C27" s="104">
        <v>35</v>
      </c>
      <c r="D27" s="104">
        <f t="shared" si="0"/>
        <v>0</v>
      </c>
      <c r="E27" s="104">
        <f t="shared" si="1"/>
        <v>0</v>
      </c>
      <c r="F27" s="104" t="s">
        <v>207</v>
      </c>
      <c r="G27" s="58"/>
      <c r="H27" s="104">
        <v>35</v>
      </c>
      <c r="I27" s="58"/>
      <c r="J27" s="177">
        <v>34403</v>
      </c>
      <c r="K27" s="58"/>
      <c r="L27" s="58"/>
      <c r="M27" s="58"/>
      <c r="N27" s="58"/>
      <c r="O27" s="58"/>
      <c r="P27" s="58"/>
      <c r="Q27" s="58"/>
      <c r="R27" s="58"/>
      <c r="S27" s="58"/>
      <c r="T27" s="58"/>
    </row>
    <row r="28" spans="1:20" ht="12.75">
      <c r="A28" s="104">
        <v>25</v>
      </c>
      <c r="B28" s="177">
        <v>45714</v>
      </c>
      <c r="C28" s="104">
        <v>32</v>
      </c>
      <c r="D28" s="104">
        <f t="shared" si="0"/>
        <v>1</v>
      </c>
      <c r="E28" s="104">
        <f t="shared" si="1"/>
        <v>32</v>
      </c>
      <c r="F28" s="104" t="s">
        <v>208</v>
      </c>
      <c r="G28" s="58"/>
      <c r="H28" s="104">
        <v>32</v>
      </c>
      <c r="I28" s="177">
        <v>45714</v>
      </c>
      <c r="J28" s="58"/>
      <c r="K28" s="58"/>
      <c r="L28" s="58"/>
      <c r="M28" s="58"/>
      <c r="N28" s="58"/>
      <c r="O28" s="58"/>
      <c r="P28" s="58"/>
      <c r="Q28" s="58"/>
      <c r="R28" s="58"/>
      <c r="S28" s="58"/>
      <c r="T28" s="58"/>
    </row>
    <row r="29" spans="1:20" ht="12.75">
      <c r="A29" s="104">
        <v>26</v>
      </c>
      <c r="B29" s="177">
        <v>42247</v>
      </c>
      <c r="C29" s="104">
        <v>27</v>
      </c>
      <c r="D29" s="104">
        <f t="shared" si="0"/>
        <v>1</v>
      </c>
      <c r="E29" s="104">
        <f t="shared" si="1"/>
        <v>27</v>
      </c>
      <c r="F29" s="104" t="s">
        <v>208</v>
      </c>
      <c r="G29" s="58"/>
      <c r="H29" s="104">
        <v>27</v>
      </c>
      <c r="I29" s="177">
        <v>42247</v>
      </c>
      <c r="J29" s="58"/>
      <c r="K29" s="58"/>
      <c r="L29" s="58"/>
      <c r="M29" s="58"/>
      <c r="N29" s="58"/>
      <c r="O29" s="58"/>
      <c r="P29" s="58"/>
      <c r="Q29" s="58"/>
      <c r="R29" s="58"/>
      <c r="S29" s="58"/>
      <c r="T29" s="58"/>
    </row>
    <row r="30" spans="1:20" ht="12.75">
      <c r="A30" s="104">
        <v>27</v>
      </c>
      <c r="B30" s="177">
        <v>54789</v>
      </c>
      <c r="C30" s="104">
        <v>52</v>
      </c>
      <c r="D30" s="104">
        <f t="shared" si="0"/>
        <v>0</v>
      </c>
      <c r="E30" s="104">
        <f t="shared" si="1"/>
        <v>0</v>
      </c>
      <c r="F30" s="104" t="s">
        <v>207</v>
      </c>
      <c r="G30" s="58"/>
      <c r="H30" s="104">
        <v>52</v>
      </c>
      <c r="I30" s="58"/>
      <c r="J30" s="177">
        <v>54789</v>
      </c>
      <c r="K30" s="58"/>
      <c r="L30" s="58"/>
      <c r="M30" s="58"/>
      <c r="N30" s="58"/>
      <c r="O30" s="58"/>
      <c r="P30" s="58"/>
      <c r="Q30" s="58"/>
      <c r="R30" s="58"/>
      <c r="S30" s="58"/>
      <c r="T30" s="58"/>
    </row>
    <row r="31" spans="1:20" ht="12.75">
      <c r="A31" s="104">
        <v>28</v>
      </c>
      <c r="B31" s="177">
        <v>31702</v>
      </c>
      <c r="C31" s="104">
        <v>30</v>
      </c>
      <c r="D31" s="104">
        <f t="shared" si="0"/>
        <v>0</v>
      </c>
      <c r="E31" s="104">
        <f t="shared" si="1"/>
        <v>0</v>
      </c>
      <c r="F31" s="104" t="s">
        <v>207</v>
      </c>
      <c r="G31" s="58"/>
      <c r="H31" s="104">
        <v>30</v>
      </c>
      <c r="I31" s="58"/>
      <c r="J31" s="177">
        <v>31702</v>
      </c>
      <c r="K31" s="58"/>
      <c r="L31" s="58"/>
      <c r="M31" s="58"/>
      <c r="N31" s="58"/>
      <c r="O31" s="58"/>
      <c r="P31" s="58"/>
      <c r="Q31" s="58"/>
      <c r="R31" s="58"/>
      <c r="S31" s="58"/>
      <c r="T31" s="58"/>
    </row>
    <row r="32" spans="1:20" ht="12.75">
      <c r="A32" s="104">
        <v>29</v>
      </c>
      <c r="B32" s="177">
        <v>34406</v>
      </c>
      <c r="C32" s="104">
        <v>33</v>
      </c>
      <c r="D32" s="104">
        <f t="shared" si="0"/>
        <v>0</v>
      </c>
      <c r="E32" s="104">
        <f t="shared" si="1"/>
        <v>0</v>
      </c>
      <c r="F32" s="104" t="s">
        <v>207</v>
      </c>
      <c r="G32" s="58"/>
      <c r="H32" s="104">
        <v>33</v>
      </c>
      <c r="I32" s="58"/>
      <c r="J32" s="177">
        <v>34406</v>
      </c>
      <c r="K32" s="58"/>
      <c r="L32" s="58"/>
      <c r="M32" s="58"/>
      <c r="N32" s="58"/>
      <c r="O32" s="58"/>
      <c r="P32" s="58"/>
      <c r="Q32" s="58"/>
      <c r="R32" s="58"/>
      <c r="S32" s="58"/>
      <c r="T32" s="58"/>
    </row>
    <row r="33" spans="1:20" ht="12.75">
      <c r="A33" s="104">
        <v>30</v>
      </c>
      <c r="B33" s="177">
        <v>84876</v>
      </c>
      <c r="C33" s="104">
        <v>57</v>
      </c>
      <c r="D33" s="104">
        <f t="shared" si="0"/>
        <v>1</v>
      </c>
      <c r="E33" s="104">
        <f t="shared" si="1"/>
        <v>57</v>
      </c>
      <c r="F33" s="104" t="s">
        <v>208</v>
      </c>
      <c r="G33" s="58"/>
      <c r="H33" s="104">
        <v>57</v>
      </c>
      <c r="I33" s="177">
        <v>84876</v>
      </c>
      <c r="J33" s="58"/>
      <c r="K33" s="58"/>
      <c r="L33" s="58"/>
      <c r="M33" s="58"/>
      <c r="N33" s="58"/>
      <c r="O33" s="58"/>
      <c r="P33" s="58"/>
      <c r="Q33" s="58"/>
      <c r="R33" s="58"/>
      <c r="S33" s="58"/>
      <c r="T33" s="58"/>
    </row>
    <row r="34" spans="1:20" ht="12.75">
      <c r="A34" s="104">
        <v>31</v>
      </c>
      <c r="B34" s="177">
        <v>27399</v>
      </c>
      <c r="C34" s="104">
        <v>24</v>
      </c>
      <c r="D34" s="104">
        <f t="shared" si="0"/>
        <v>0</v>
      </c>
      <c r="E34" s="104">
        <f t="shared" si="1"/>
        <v>0</v>
      </c>
      <c r="F34" s="104" t="s">
        <v>207</v>
      </c>
      <c r="G34" s="58"/>
      <c r="H34" s="104">
        <v>24</v>
      </c>
      <c r="I34" s="58"/>
      <c r="J34" s="177">
        <v>27399</v>
      </c>
      <c r="K34" s="58"/>
      <c r="L34" s="58"/>
      <c r="M34" s="58"/>
      <c r="N34" s="58"/>
      <c r="O34" s="58"/>
      <c r="P34" s="58"/>
      <c r="Q34" s="58"/>
      <c r="R34" s="58"/>
      <c r="S34" s="58"/>
      <c r="T34" s="58"/>
    </row>
    <row r="35" spans="1:20" ht="12.75">
      <c r="A35" s="104">
        <v>32</v>
      </c>
      <c r="B35" s="177">
        <v>55785</v>
      </c>
      <c r="C35" s="104">
        <v>51</v>
      </c>
      <c r="D35" s="104">
        <f t="shared" si="0"/>
        <v>0</v>
      </c>
      <c r="E35" s="104">
        <f t="shared" si="1"/>
        <v>0</v>
      </c>
      <c r="F35" s="104" t="s">
        <v>207</v>
      </c>
      <c r="G35" s="58"/>
      <c r="H35" s="104">
        <v>51</v>
      </c>
      <c r="I35" s="58"/>
      <c r="J35" s="177">
        <v>55785</v>
      </c>
      <c r="K35" s="58"/>
      <c r="L35" s="58"/>
      <c r="M35" s="58"/>
      <c r="N35" s="58"/>
      <c r="O35" s="58"/>
      <c r="P35" s="58"/>
      <c r="Q35" s="58"/>
      <c r="R35" s="58"/>
      <c r="S35" s="58"/>
      <c r="T35" s="58"/>
    </row>
    <row r="36" spans="1:20" ht="12.75">
      <c r="A36" s="104">
        <v>33</v>
      </c>
      <c r="B36" s="177">
        <v>34649</v>
      </c>
      <c r="C36" s="104">
        <v>30</v>
      </c>
      <c r="D36" s="104">
        <f t="shared" si="0"/>
        <v>0</v>
      </c>
      <c r="E36" s="104">
        <f t="shared" si="1"/>
        <v>0</v>
      </c>
      <c r="F36" s="104" t="s">
        <v>207</v>
      </c>
      <c r="G36" s="58"/>
      <c r="H36" s="104">
        <v>30</v>
      </c>
      <c r="I36" s="58"/>
      <c r="J36" s="177">
        <v>34649</v>
      </c>
      <c r="K36" s="58"/>
      <c r="L36" s="58"/>
      <c r="M36" s="58"/>
      <c r="N36" s="58"/>
      <c r="O36" s="58"/>
      <c r="P36" s="58"/>
      <c r="Q36" s="58"/>
      <c r="R36" s="58"/>
      <c r="S36" s="58"/>
      <c r="T36" s="58"/>
    </row>
    <row r="37" spans="1:20" ht="12.75">
      <c r="A37" s="104">
        <v>34</v>
      </c>
      <c r="B37" s="177">
        <v>64236</v>
      </c>
      <c r="C37" s="104">
        <v>61</v>
      </c>
      <c r="D37" s="104">
        <f t="shared" si="0"/>
        <v>0</v>
      </c>
      <c r="E37" s="104">
        <f t="shared" si="1"/>
        <v>0</v>
      </c>
      <c r="F37" s="104" t="s">
        <v>207</v>
      </c>
      <c r="G37" s="58"/>
      <c r="H37" s="104">
        <v>61</v>
      </c>
      <c r="I37" s="58"/>
      <c r="J37" s="177">
        <v>64236</v>
      </c>
      <c r="K37" s="58"/>
      <c r="L37" s="58"/>
      <c r="M37" s="58"/>
      <c r="N37" s="58"/>
      <c r="O37" s="58"/>
      <c r="P37" s="58"/>
      <c r="Q37" s="58"/>
      <c r="R37" s="58"/>
      <c r="S37" s="58"/>
      <c r="T37" s="58"/>
    </row>
    <row r="38" spans="1:20" ht="12.75">
      <c r="A38" s="104">
        <v>35</v>
      </c>
      <c r="B38" s="177">
        <v>50241</v>
      </c>
      <c r="C38" s="104">
        <v>45</v>
      </c>
      <c r="D38" s="104">
        <f t="shared" si="0"/>
        <v>0</v>
      </c>
      <c r="E38" s="104">
        <f t="shared" si="1"/>
        <v>0</v>
      </c>
      <c r="F38" s="104" t="s">
        <v>207</v>
      </c>
      <c r="G38" s="58"/>
      <c r="H38" s="104">
        <v>45</v>
      </c>
      <c r="I38" s="58"/>
      <c r="J38" s="177">
        <v>50241</v>
      </c>
      <c r="K38" s="58"/>
      <c r="L38" s="58"/>
      <c r="M38" s="58"/>
      <c r="N38" s="58"/>
      <c r="O38" s="58"/>
      <c r="P38" s="58"/>
      <c r="Q38" s="58"/>
      <c r="R38" s="58"/>
      <c r="S38" s="58"/>
      <c r="T38" s="58"/>
    </row>
    <row r="39" spans="1:20" ht="12.75">
      <c r="A39" s="58"/>
      <c r="B39" s="58"/>
      <c r="C39" s="58"/>
      <c r="D39" s="58"/>
      <c r="E39" s="58"/>
      <c r="F39" s="58"/>
      <c r="G39" s="58"/>
      <c r="H39" s="58"/>
      <c r="I39" s="58"/>
      <c r="J39" s="58"/>
      <c r="K39" s="58"/>
      <c r="L39" s="58"/>
      <c r="M39" s="58"/>
      <c r="N39" s="58"/>
      <c r="O39" s="58"/>
      <c r="P39" s="58"/>
      <c r="Q39" s="58"/>
      <c r="R39" s="58"/>
      <c r="S39" s="58"/>
      <c r="T39" s="58"/>
    </row>
    <row r="40" spans="1:20" ht="12.75">
      <c r="A40" s="58"/>
      <c r="B40" s="58"/>
      <c r="C40" s="58"/>
      <c r="D40" s="58"/>
      <c r="E40" s="58"/>
      <c r="F40" s="58"/>
      <c r="G40" s="58"/>
      <c r="H40" s="58"/>
      <c r="I40" s="58"/>
      <c r="J40" s="58"/>
      <c r="K40" s="58"/>
      <c r="L40" s="58"/>
      <c r="M40" s="58"/>
      <c r="N40" s="58"/>
      <c r="O40" s="58"/>
      <c r="P40" s="58"/>
      <c r="Q40" s="58"/>
      <c r="R40" s="58"/>
      <c r="S40" s="58"/>
      <c r="T40" s="58"/>
    </row>
    <row r="41" spans="1:20" ht="12.75">
      <c r="A41" s="58"/>
      <c r="B41" s="58"/>
      <c r="C41" s="58"/>
      <c r="D41" s="58"/>
      <c r="E41" s="58"/>
      <c r="F41" s="58"/>
      <c r="G41" s="58"/>
      <c r="H41" s="58"/>
      <c r="I41" s="58"/>
      <c r="J41" s="58"/>
      <c r="K41" s="58"/>
      <c r="L41" s="58"/>
      <c r="M41" s="58"/>
      <c r="N41" s="58"/>
      <c r="O41" s="58"/>
      <c r="P41" s="58"/>
      <c r="Q41" s="58"/>
      <c r="R41" s="58"/>
      <c r="S41" s="58"/>
      <c r="T41" s="58"/>
    </row>
    <row r="42" spans="1:20" ht="12.75">
      <c r="A42" s="58"/>
      <c r="B42" s="58"/>
      <c r="C42" s="58"/>
      <c r="D42" s="58"/>
      <c r="E42" s="58"/>
      <c r="F42" s="58"/>
      <c r="G42" s="58"/>
      <c r="H42" s="58"/>
      <c r="I42" s="58"/>
      <c r="J42" s="58"/>
      <c r="K42" s="58"/>
      <c r="L42" s="58"/>
      <c r="M42" s="58"/>
      <c r="N42" s="58"/>
      <c r="O42" s="58"/>
      <c r="P42" s="58"/>
      <c r="Q42" s="58"/>
      <c r="R42" s="58"/>
      <c r="S42" s="58"/>
      <c r="T42" s="58"/>
    </row>
    <row r="43" spans="1:20" ht="12.75">
      <c r="A43" s="58"/>
      <c r="B43" s="58"/>
      <c r="C43" s="58"/>
      <c r="D43" s="58"/>
      <c r="E43" s="58"/>
      <c r="F43" s="58"/>
      <c r="G43" s="58"/>
      <c r="H43" s="58"/>
      <c r="I43" s="58"/>
      <c r="J43" s="58"/>
      <c r="K43" s="58"/>
      <c r="L43" s="58"/>
      <c r="M43" s="58"/>
      <c r="N43" s="58"/>
      <c r="O43" s="58"/>
      <c r="P43" s="58"/>
      <c r="Q43" s="58"/>
      <c r="R43" s="58"/>
      <c r="S43" s="58"/>
      <c r="T43" s="58"/>
    </row>
    <row r="44" spans="1:20" ht="12.75">
      <c r="A44" s="58"/>
      <c r="B44" s="58"/>
      <c r="C44" s="58"/>
      <c r="D44" s="58"/>
      <c r="E44" s="58"/>
      <c r="F44" s="58"/>
      <c r="G44" s="58"/>
      <c r="H44" s="58"/>
      <c r="I44" s="58"/>
      <c r="J44" s="58"/>
      <c r="K44" s="58"/>
      <c r="L44" s="58"/>
      <c r="M44" s="58"/>
      <c r="N44" s="58"/>
      <c r="O44" s="58"/>
      <c r="P44" s="58"/>
      <c r="Q44" s="58"/>
      <c r="R44" s="58"/>
      <c r="S44" s="58"/>
      <c r="T44" s="58"/>
    </row>
    <row r="45" spans="1:20" ht="12.75">
      <c r="A45" s="58"/>
      <c r="B45" s="58"/>
      <c r="C45" s="58"/>
      <c r="D45" s="58"/>
      <c r="E45" s="58"/>
      <c r="F45" s="58"/>
      <c r="G45" s="58"/>
      <c r="H45" s="58"/>
      <c r="I45" s="58"/>
      <c r="J45" s="58"/>
      <c r="K45" s="58"/>
      <c r="L45" s="58"/>
      <c r="M45" s="58"/>
      <c r="N45" s="58"/>
      <c r="O45" s="58"/>
      <c r="P45" s="58"/>
      <c r="Q45" s="58"/>
      <c r="R45" s="58"/>
      <c r="S45" s="58"/>
      <c r="T45" s="58"/>
    </row>
    <row r="46" spans="1:20" ht="12.75">
      <c r="A46" s="58"/>
      <c r="B46" s="58"/>
      <c r="C46" s="58"/>
      <c r="D46" s="58"/>
      <c r="E46" s="58"/>
      <c r="F46" s="58"/>
      <c r="G46" s="58"/>
      <c r="H46" s="58"/>
      <c r="I46" s="58"/>
      <c r="J46" s="58"/>
      <c r="K46" s="58"/>
      <c r="L46" s="58"/>
      <c r="M46" s="58"/>
      <c r="N46" s="58"/>
      <c r="O46" s="58"/>
      <c r="P46" s="58"/>
      <c r="Q46" s="58"/>
      <c r="R46" s="58"/>
      <c r="S46" s="58"/>
      <c r="T46" s="58"/>
    </row>
    <row r="47" spans="1:20" ht="12.75">
      <c r="A47" s="58"/>
      <c r="B47" s="58"/>
      <c r="C47" s="58"/>
      <c r="D47" s="58"/>
      <c r="E47" s="58"/>
      <c r="F47" s="58"/>
      <c r="G47" s="58"/>
      <c r="H47" s="58"/>
      <c r="I47" s="58"/>
      <c r="J47" s="58"/>
      <c r="K47" s="58"/>
      <c r="L47" s="58"/>
      <c r="M47" s="58"/>
      <c r="N47" s="58"/>
      <c r="O47" s="58"/>
      <c r="P47" s="58"/>
      <c r="Q47" s="58"/>
      <c r="R47" s="58"/>
      <c r="S47" s="58"/>
      <c r="T47" s="58"/>
    </row>
    <row r="48" spans="1:20" ht="12.75">
      <c r="A48" s="58"/>
      <c r="B48" s="58"/>
      <c r="C48" s="58"/>
      <c r="D48" s="58"/>
      <c r="E48" s="58"/>
      <c r="F48" s="58"/>
      <c r="G48" s="58"/>
      <c r="H48" s="58"/>
      <c r="I48" s="58"/>
      <c r="J48" s="58"/>
      <c r="K48" s="58"/>
      <c r="L48" s="58"/>
      <c r="M48" s="58"/>
      <c r="N48" s="58"/>
      <c r="O48" s="58"/>
      <c r="P48" s="58"/>
      <c r="Q48" s="58"/>
      <c r="R48" s="58"/>
      <c r="S48" s="58"/>
      <c r="T48" s="58"/>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13"/>
  <sheetViews>
    <sheetView zoomScalePageLayoutView="0" workbookViewId="0" topLeftCell="A1">
      <selection activeCell="D13" sqref="D13"/>
    </sheetView>
  </sheetViews>
  <sheetFormatPr defaultColWidth="9.140625" defaultRowHeight="12.75"/>
  <cols>
    <col min="1" max="1" width="3.28125" style="116" customWidth="1"/>
    <col min="2" max="3" width="16.28125" style="116" customWidth="1"/>
    <col min="4" max="4" width="53.00390625" style="116" customWidth="1"/>
    <col min="5" max="16384" width="9.140625" style="116" customWidth="1"/>
  </cols>
  <sheetData>
    <row r="1" ht="23.25">
      <c r="A1" s="130" t="s">
        <v>124</v>
      </c>
    </row>
    <row r="2" ht="12.75">
      <c r="A2" s="131" t="s">
        <v>125</v>
      </c>
    </row>
    <row r="3" ht="12.75">
      <c r="C3" s="131"/>
    </row>
    <row r="4" spans="2:4" s="132" customFormat="1" ht="15">
      <c r="B4" s="133" t="s">
        <v>126</v>
      </c>
      <c r="C4" s="133" t="s">
        <v>127</v>
      </c>
      <c r="D4" s="132" t="s">
        <v>128</v>
      </c>
    </row>
    <row r="5" spans="2:4" ht="19.5">
      <c r="B5" s="134" t="s">
        <v>129</v>
      </c>
      <c r="D5" s="132" t="s">
        <v>130</v>
      </c>
    </row>
    <row r="6" spans="2:4" ht="21">
      <c r="B6" s="134" t="s">
        <v>131</v>
      </c>
      <c r="C6" s="134" t="s">
        <v>132</v>
      </c>
      <c r="D6" s="132" t="s">
        <v>133</v>
      </c>
    </row>
    <row r="7" spans="2:4" ht="19.5">
      <c r="B7" s="134" t="s">
        <v>134</v>
      </c>
      <c r="D7" s="132" t="s">
        <v>135</v>
      </c>
    </row>
    <row r="8" spans="2:4" ht="21">
      <c r="B8" s="134" t="s">
        <v>136</v>
      </c>
      <c r="C8" s="134" t="s">
        <v>137</v>
      </c>
      <c r="D8" s="132" t="s">
        <v>138</v>
      </c>
    </row>
    <row r="9" spans="2:4" ht="20.25">
      <c r="B9" s="134" t="s">
        <v>139</v>
      </c>
      <c r="C9" s="135" t="s">
        <v>140</v>
      </c>
      <c r="D9" s="132" t="s">
        <v>141</v>
      </c>
    </row>
    <row r="10" spans="2:4" ht="15.75">
      <c r="B10" s="136" t="s">
        <v>142</v>
      </c>
      <c r="C10" s="136" t="s">
        <v>143</v>
      </c>
      <c r="D10" s="132" t="s">
        <v>144</v>
      </c>
    </row>
    <row r="11" spans="2:4" ht="21">
      <c r="B11" s="134" t="s">
        <v>145</v>
      </c>
      <c r="C11" s="134" t="s">
        <v>146</v>
      </c>
      <c r="D11" s="132" t="s">
        <v>147</v>
      </c>
    </row>
    <row r="12" spans="2:4" ht="21">
      <c r="B12" s="134" t="s">
        <v>148</v>
      </c>
      <c r="C12" s="134" t="s">
        <v>149</v>
      </c>
      <c r="D12" s="132" t="s">
        <v>150</v>
      </c>
    </row>
    <row r="13" spans="2:4" ht="24">
      <c r="B13" s="134" t="s">
        <v>151</v>
      </c>
      <c r="C13" s="134" t="s">
        <v>152</v>
      </c>
      <c r="D13" s="132" t="s">
        <v>153</v>
      </c>
    </row>
  </sheetData>
  <sheetProtection/>
  <printOptions/>
  <pageMargins left="0.7" right="0.7" top="0.75" bottom="0.75" header="0.3" footer="0.3"/>
  <pageSetup orientation="portrait" paperSize="9"/>
  <drawing r:id="rId3"/>
  <legacyDrawing r:id="rId2"/>
</worksheet>
</file>

<file path=xl/worksheets/sheet20.xml><?xml version="1.0" encoding="utf-8"?>
<worksheet xmlns="http://schemas.openxmlformats.org/spreadsheetml/2006/main" xmlns:r="http://schemas.openxmlformats.org/officeDocument/2006/relationships">
  <dimension ref="A1:AD109"/>
  <sheetViews>
    <sheetView zoomScalePageLayoutView="0" workbookViewId="0" topLeftCell="A1">
      <selection activeCell="J1" sqref="J1"/>
    </sheetView>
  </sheetViews>
  <sheetFormatPr defaultColWidth="9.140625" defaultRowHeight="12.75"/>
  <cols>
    <col min="1" max="1" width="11.8515625" style="0" customWidth="1"/>
    <col min="2" max="2" width="11.7109375" style="0" customWidth="1"/>
    <col min="3" max="3" width="13.421875" style="0" customWidth="1"/>
    <col min="10" max="10" width="9.421875" style="0" customWidth="1"/>
    <col min="11" max="11" width="9.140625" style="0" customWidth="1"/>
    <col min="12" max="12" width="6.57421875" style="0" customWidth="1"/>
    <col min="13" max="13" width="10.8515625" style="0" customWidth="1"/>
    <col min="15" max="15" width="18.00390625" style="0" customWidth="1"/>
    <col min="22" max="22" width="10.7109375" style="0" customWidth="1"/>
    <col min="25" max="25" width="12.57421875" style="0" customWidth="1"/>
  </cols>
  <sheetData>
    <row r="1" spans="1:25" ht="12.75">
      <c r="A1" s="58" t="s">
        <v>171</v>
      </c>
      <c r="B1" s="67"/>
      <c r="C1" s="67"/>
      <c r="D1" s="67"/>
      <c r="E1" s="67"/>
      <c r="G1" s="67"/>
      <c r="H1" s="67"/>
      <c r="I1" s="67"/>
      <c r="K1" s="58" t="s">
        <v>172</v>
      </c>
      <c r="O1" t="s">
        <v>1</v>
      </c>
      <c r="W1" s="67" t="s">
        <v>176</v>
      </c>
      <c r="X1" s="104" t="s">
        <v>183</v>
      </c>
      <c r="Y1" s="104" t="s">
        <v>191</v>
      </c>
    </row>
    <row r="2" spans="2:25" ht="13.5" thickBot="1">
      <c r="B2" s="67"/>
      <c r="C2" s="67"/>
      <c r="D2" s="67"/>
      <c r="E2" s="67"/>
      <c r="F2" s="155" t="s">
        <v>173</v>
      </c>
      <c r="G2" s="76"/>
      <c r="H2" s="76"/>
      <c r="W2" s="67">
        <v>412</v>
      </c>
      <c r="X2" s="67">
        <v>1</v>
      </c>
      <c r="Y2" s="67">
        <f aca="true" t="shared" si="0" ref="Y2:Y21">X2*W2</f>
        <v>412</v>
      </c>
    </row>
    <row r="3" spans="1:25" ht="12.75">
      <c r="A3" t="s">
        <v>174</v>
      </c>
      <c r="B3" s="104" t="s">
        <v>175</v>
      </c>
      <c r="C3" s="67" t="s">
        <v>176</v>
      </c>
      <c r="D3" s="67" t="s">
        <v>177</v>
      </c>
      <c r="E3" s="67" t="s">
        <v>178</v>
      </c>
      <c r="F3" s="76" t="s">
        <v>176</v>
      </c>
      <c r="G3" s="76" t="s">
        <v>179</v>
      </c>
      <c r="H3" s="76" t="s">
        <v>183</v>
      </c>
      <c r="I3" s="174" t="s">
        <v>192</v>
      </c>
      <c r="J3" s="76" t="s">
        <v>196</v>
      </c>
      <c r="K3" s="175" t="s">
        <v>197</v>
      </c>
      <c r="L3" s="67" t="s">
        <v>176</v>
      </c>
      <c r="M3" s="67" t="s">
        <v>179</v>
      </c>
      <c r="N3" s="104" t="s">
        <v>182</v>
      </c>
      <c r="O3" s="96" t="s">
        <v>2</v>
      </c>
      <c r="P3" s="96"/>
      <c r="W3" s="67">
        <v>280</v>
      </c>
      <c r="X3" s="67">
        <v>1</v>
      </c>
      <c r="Y3" s="67">
        <f t="shared" si="0"/>
        <v>280</v>
      </c>
    </row>
    <row r="4" spans="1:25" ht="12.75">
      <c r="A4">
        <v>1</v>
      </c>
      <c r="B4" s="67">
        <v>36</v>
      </c>
      <c r="C4" s="67">
        <v>412</v>
      </c>
      <c r="D4" s="67" t="s">
        <v>180</v>
      </c>
      <c r="E4" s="67" t="s">
        <v>183</v>
      </c>
      <c r="F4" s="76">
        <v>412</v>
      </c>
      <c r="G4" s="76"/>
      <c r="H4" s="67">
        <v>36</v>
      </c>
      <c r="I4" s="58">
        <f>$G$26+$H$26*F4</f>
        <v>13.609659537296636</v>
      </c>
      <c r="J4" s="76">
        <f>$B$31+$B$32*F4+$B$33</f>
        <v>-8.895044241193332</v>
      </c>
      <c r="K4" s="175">
        <f>$B$31+$B$32*F4</f>
        <v>84.83245272855821</v>
      </c>
      <c r="L4" s="67">
        <v>412</v>
      </c>
      <c r="M4" s="67">
        <v>0</v>
      </c>
      <c r="N4" s="67">
        <f aca="true" t="shared" si="1" ref="N4:N23">M4*L4</f>
        <v>0</v>
      </c>
      <c r="O4" s="2" t="s">
        <v>3</v>
      </c>
      <c r="P4" s="2">
        <v>0.8181374676336381</v>
      </c>
      <c r="W4" s="67">
        <v>989</v>
      </c>
      <c r="X4" s="67">
        <v>1</v>
      </c>
      <c r="Y4" s="67">
        <f t="shared" si="0"/>
        <v>989</v>
      </c>
    </row>
    <row r="5" spans="1:25" ht="12.75">
      <c r="A5">
        <v>2</v>
      </c>
      <c r="B5" s="67">
        <v>22</v>
      </c>
      <c r="C5" s="67">
        <v>280</v>
      </c>
      <c r="D5" s="67" t="s">
        <v>180</v>
      </c>
      <c r="E5" s="67" t="s">
        <v>183</v>
      </c>
      <c r="F5" s="76">
        <v>280</v>
      </c>
      <c r="G5" s="76"/>
      <c r="H5" s="67">
        <v>22</v>
      </c>
      <c r="I5" s="58">
        <f aca="true" t="shared" si="2" ref="I5:I23">$G$26+$H$26*F5</f>
        <v>7.334598740385321</v>
      </c>
      <c r="J5" s="76">
        <f aca="true" t="shared" si="3" ref="J5:J23">$B$31+$B$32*F5+$B$33</f>
        <v>-13.330833580796948</v>
      </c>
      <c r="K5" s="175">
        <f aca="true" t="shared" si="4" ref="K5:K23">$B$31+$B$32*F5</f>
        <v>80.3966633889546</v>
      </c>
      <c r="L5" s="67">
        <v>280</v>
      </c>
      <c r="M5" s="67">
        <v>0</v>
      </c>
      <c r="N5" s="67">
        <f t="shared" si="1"/>
        <v>0</v>
      </c>
      <c r="O5" s="2" t="s">
        <v>4</v>
      </c>
      <c r="P5" s="2">
        <v>0.6693489159459823</v>
      </c>
      <c r="W5" s="67">
        <v>1789</v>
      </c>
      <c r="X5" s="67">
        <v>1</v>
      </c>
      <c r="Y5" s="67">
        <f t="shared" si="0"/>
        <v>1789</v>
      </c>
    </row>
    <row r="6" spans="1:25" ht="12.75">
      <c r="A6">
        <v>3</v>
      </c>
      <c r="B6" s="67">
        <v>211</v>
      </c>
      <c r="C6" s="67">
        <v>989</v>
      </c>
      <c r="D6" s="67" t="s">
        <v>184</v>
      </c>
      <c r="E6" s="67" t="s">
        <v>183</v>
      </c>
      <c r="F6" s="76">
        <v>989</v>
      </c>
      <c r="G6" s="76"/>
      <c r="H6" s="67">
        <v>211</v>
      </c>
      <c r="I6" s="58">
        <f t="shared" si="2"/>
        <v>41.03928135409837</v>
      </c>
      <c r="J6" s="76">
        <f t="shared" si="3"/>
        <v>10.49473188722554</v>
      </c>
      <c r="K6" s="175">
        <f t="shared" si="4"/>
        <v>104.22222885697708</v>
      </c>
      <c r="L6" s="67">
        <v>989</v>
      </c>
      <c r="M6" s="67">
        <v>0</v>
      </c>
      <c r="N6" s="67">
        <f t="shared" si="1"/>
        <v>0</v>
      </c>
      <c r="O6" s="2" t="s">
        <v>6</v>
      </c>
      <c r="P6" s="2">
        <v>0.6304487884102156</v>
      </c>
      <c r="W6" s="67">
        <v>3388</v>
      </c>
      <c r="X6" s="67">
        <v>1</v>
      </c>
      <c r="Y6" s="67">
        <f t="shared" si="0"/>
        <v>3388</v>
      </c>
    </row>
    <row r="7" spans="1:25" ht="12.75">
      <c r="A7">
        <v>5</v>
      </c>
      <c r="B7" s="67">
        <v>77</v>
      </c>
      <c r="C7" s="67">
        <v>1789</v>
      </c>
      <c r="D7" s="67" t="s">
        <v>181</v>
      </c>
      <c r="E7" s="67" t="s">
        <v>183</v>
      </c>
      <c r="F7" s="76">
        <v>1789</v>
      </c>
      <c r="G7" s="76"/>
      <c r="H7" s="67">
        <v>77</v>
      </c>
      <c r="I7" s="58">
        <f t="shared" si="2"/>
        <v>79.06995285053057</v>
      </c>
      <c r="J7" s="76">
        <f t="shared" si="3"/>
        <v>37.37830364239903</v>
      </c>
      <c r="K7" s="175">
        <f t="shared" si="4"/>
        <v>131.10580061215057</v>
      </c>
      <c r="L7" s="67">
        <v>1789</v>
      </c>
      <c r="M7" s="67">
        <v>0</v>
      </c>
      <c r="N7" s="67">
        <f t="shared" si="1"/>
        <v>0</v>
      </c>
      <c r="O7" s="2" t="s">
        <v>7</v>
      </c>
      <c r="P7" s="2">
        <v>47.52242567147151</v>
      </c>
      <c r="W7" s="67">
        <v>800</v>
      </c>
      <c r="X7" s="67">
        <v>1</v>
      </c>
      <c r="Y7" s="67">
        <f t="shared" si="0"/>
        <v>800</v>
      </c>
    </row>
    <row r="8" spans="1:25" ht="13.5" thickBot="1">
      <c r="A8">
        <v>8</v>
      </c>
      <c r="B8" s="67">
        <v>176</v>
      </c>
      <c r="C8" s="67">
        <v>3388</v>
      </c>
      <c r="D8" s="67" t="s">
        <v>185</v>
      </c>
      <c r="E8" s="67" t="s">
        <v>183</v>
      </c>
      <c r="F8" s="76">
        <v>3388</v>
      </c>
      <c r="G8" s="76"/>
      <c r="H8" s="67">
        <v>176</v>
      </c>
      <c r="I8" s="58">
        <f t="shared" si="2"/>
        <v>155.08375750402448</v>
      </c>
      <c r="J8" s="76">
        <f t="shared" si="3"/>
        <v>91.11184268805204</v>
      </c>
      <c r="K8" s="175">
        <f t="shared" si="4"/>
        <v>184.83933965780358</v>
      </c>
      <c r="L8" s="67">
        <v>3388</v>
      </c>
      <c r="M8" s="67">
        <v>0</v>
      </c>
      <c r="N8" s="67">
        <f t="shared" si="1"/>
        <v>0</v>
      </c>
      <c r="O8" s="3" t="s">
        <v>8</v>
      </c>
      <c r="P8" s="3">
        <v>20</v>
      </c>
      <c r="W8" s="67">
        <v>3117</v>
      </c>
      <c r="X8" s="67">
        <v>1</v>
      </c>
      <c r="Y8" s="67">
        <f t="shared" si="0"/>
        <v>3117</v>
      </c>
    </row>
    <row r="9" spans="1:25" ht="12.75">
      <c r="A9">
        <v>10</v>
      </c>
      <c r="B9" s="67">
        <v>64</v>
      </c>
      <c r="C9" s="67">
        <v>800</v>
      </c>
      <c r="D9" s="67" t="s">
        <v>181</v>
      </c>
      <c r="E9" s="67" t="s">
        <v>183</v>
      </c>
      <c r="F9" s="76">
        <v>800</v>
      </c>
      <c r="G9" s="76"/>
      <c r="H9" s="67">
        <v>64</v>
      </c>
      <c r="I9" s="58">
        <f t="shared" si="2"/>
        <v>32.05453521306626</v>
      </c>
      <c r="J9" s="76">
        <f t="shared" si="3"/>
        <v>4.143488060065806</v>
      </c>
      <c r="K9" s="175">
        <f t="shared" si="4"/>
        <v>97.87098502981735</v>
      </c>
      <c r="L9" s="67">
        <v>800</v>
      </c>
      <c r="M9" s="67">
        <v>0</v>
      </c>
      <c r="N9" s="67">
        <f t="shared" si="1"/>
        <v>0</v>
      </c>
      <c r="W9" s="67">
        <v>650</v>
      </c>
      <c r="X9" s="67">
        <v>0</v>
      </c>
      <c r="Y9" s="67">
        <f t="shared" si="0"/>
        <v>0</v>
      </c>
    </row>
    <row r="10" spans="1:25" ht="13.5" thickBot="1">
      <c r="A10">
        <v>15</v>
      </c>
      <c r="B10" s="67">
        <v>273</v>
      </c>
      <c r="C10" s="67">
        <v>3117</v>
      </c>
      <c r="D10" s="67" t="s">
        <v>185</v>
      </c>
      <c r="E10" s="67" t="s">
        <v>183</v>
      </c>
      <c r="F10" s="76">
        <v>3117</v>
      </c>
      <c r="G10" s="76"/>
      <c r="H10" s="67">
        <v>273</v>
      </c>
      <c r="I10" s="58">
        <f t="shared" si="2"/>
        <v>142.20086753460805</v>
      </c>
      <c r="J10" s="76">
        <f t="shared" si="3"/>
        <v>82.005032755987</v>
      </c>
      <c r="K10" s="175">
        <f t="shared" si="4"/>
        <v>175.73252972573854</v>
      </c>
      <c r="L10" s="67">
        <v>3117</v>
      </c>
      <c r="M10" s="67">
        <v>0</v>
      </c>
      <c r="N10" s="67">
        <f t="shared" si="1"/>
        <v>0</v>
      </c>
      <c r="O10" t="s">
        <v>10</v>
      </c>
      <c r="W10" s="67">
        <v>1259</v>
      </c>
      <c r="X10" s="67">
        <v>0</v>
      </c>
      <c r="Y10" s="67">
        <f t="shared" si="0"/>
        <v>0</v>
      </c>
    </row>
    <row r="11" spans="1:25" ht="12.75">
      <c r="A11">
        <v>4</v>
      </c>
      <c r="B11" s="67">
        <v>5</v>
      </c>
      <c r="C11" s="67">
        <v>650</v>
      </c>
      <c r="D11" s="67" t="s">
        <v>180</v>
      </c>
      <c r="E11" s="67" t="s">
        <v>179</v>
      </c>
      <c r="F11" s="76">
        <v>650</v>
      </c>
      <c r="G11" s="67">
        <v>5</v>
      </c>
      <c r="H11" s="76"/>
      <c r="I11" s="58">
        <f t="shared" si="2"/>
        <v>24.923784307485217</v>
      </c>
      <c r="J11" s="76">
        <f t="shared" si="3"/>
        <v>-0.8971816440292173</v>
      </c>
      <c r="K11" s="175">
        <f t="shared" si="4"/>
        <v>92.83031532572232</v>
      </c>
      <c r="L11" s="67">
        <v>650</v>
      </c>
      <c r="M11" s="67">
        <v>1</v>
      </c>
      <c r="N11" s="67">
        <f t="shared" si="1"/>
        <v>650</v>
      </c>
      <c r="O11" s="95"/>
      <c r="P11" s="95" t="s">
        <v>12</v>
      </c>
      <c r="Q11" s="95" t="s">
        <v>13</v>
      </c>
      <c r="R11" s="95" t="s">
        <v>14</v>
      </c>
      <c r="S11" s="95" t="s">
        <v>15</v>
      </c>
      <c r="T11" s="95" t="s">
        <v>16</v>
      </c>
      <c r="W11" s="67">
        <v>820</v>
      </c>
      <c r="X11" s="67">
        <v>0</v>
      </c>
      <c r="Y11" s="67">
        <f t="shared" si="0"/>
        <v>0</v>
      </c>
    </row>
    <row r="12" spans="1:25" ht="12.75">
      <c r="A12">
        <v>6</v>
      </c>
      <c r="B12" s="67">
        <v>1</v>
      </c>
      <c r="C12" s="67">
        <v>1259</v>
      </c>
      <c r="D12" s="67" t="s">
        <v>180</v>
      </c>
      <c r="E12" s="67" t="s">
        <v>179</v>
      </c>
      <c r="F12" s="76">
        <v>1259</v>
      </c>
      <c r="G12" s="67">
        <v>1</v>
      </c>
      <c r="H12" s="76"/>
      <c r="I12" s="58">
        <f t="shared" si="2"/>
        <v>53.87463298414424</v>
      </c>
      <c r="J12" s="76">
        <f t="shared" si="3"/>
        <v>19.567937354596594</v>
      </c>
      <c r="K12" s="175">
        <f t="shared" si="4"/>
        <v>113.29543432434814</v>
      </c>
      <c r="L12" s="67">
        <v>1259</v>
      </c>
      <c r="M12" s="67">
        <v>1</v>
      </c>
      <c r="N12" s="67">
        <f t="shared" si="1"/>
        <v>1259</v>
      </c>
      <c r="O12" s="2" t="s">
        <v>17</v>
      </c>
      <c r="P12" s="2">
        <v>2</v>
      </c>
      <c r="Q12" s="2">
        <v>77719.27399109091</v>
      </c>
      <c r="R12" s="2">
        <v>38859.63699554546</v>
      </c>
      <c r="S12" s="2">
        <v>17.206856592707787</v>
      </c>
      <c r="T12" s="2">
        <v>8.215700192853813E-05</v>
      </c>
      <c r="W12" s="67">
        <v>582</v>
      </c>
      <c r="X12" s="67">
        <v>0</v>
      </c>
      <c r="Y12" s="67">
        <f t="shared" si="0"/>
        <v>0</v>
      </c>
    </row>
    <row r="13" spans="1:25" ht="12.75">
      <c r="A13">
        <v>7</v>
      </c>
      <c r="B13" s="67">
        <v>15</v>
      </c>
      <c r="C13" s="67">
        <v>820</v>
      </c>
      <c r="D13" s="67" t="s">
        <v>180</v>
      </c>
      <c r="E13" s="67" t="s">
        <v>179</v>
      </c>
      <c r="F13" s="76">
        <v>820</v>
      </c>
      <c r="G13" s="67">
        <v>15</v>
      </c>
      <c r="H13" s="76"/>
      <c r="I13" s="58">
        <f t="shared" si="2"/>
        <v>33.005302000477066</v>
      </c>
      <c r="J13" s="76">
        <f t="shared" si="3"/>
        <v>4.8155773539451445</v>
      </c>
      <c r="K13" s="175">
        <f t="shared" si="4"/>
        <v>98.54307432369669</v>
      </c>
      <c r="L13" s="67">
        <v>820</v>
      </c>
      <c r="M13" s="67">
        <v>1</v>
      </c>
      <c r="N13" s="67">
        <f t="shared" si="1"/>
        <v>820</v>
      </c>
      <c r="O13" s="2" t="s">
        <v>18</v>
      </c>
      <c r="P13" s="2">
        <v>17</v>
      </c>
      <c r="Q13" s="2">
        <v>38392.47600890908</v>
      </c>
      <c r="R13" s="2">
        <v>2258.380941700534</v>
      </c>
      <c r="S13" s="2"/>
      <c r="T13" s="2"/>
      <c r="W13" s="67">
        <v>648</v>
      </c>
      <c r="X13" s="67">
        <v>0</v>
      </c>
      <c r="Y13" s="67">
        <f t="shared" si="0"/>
        <v>0</v>
      </c>
    </row>
    <row r="14" spans="1:25" ht="13.5" thickBot="1">
      <c r="A14">
        <v>9</v>
      </c>
      <c r="B14" s="67">
        <v>13</v>
      </c>
      <c r="C14" s="67">
        <v>582</v>
      </c>
      <c r="D14" s="67" t="s">
        <v>180</v>
      </c>
      <c r="E14" s="67" t="s">
        <v>179</v>
      </c>
      <c r="F14" s="76">
        <v>582</v>
      </c>
      <c r="G14" s="67">
        <v>13</v>
      </c>
      <c r="H14" s="76"/>
      <c r="I14" s="58">
        <f t="shared" si="2"/>
        <v>21.69117723028848</v>
      </c>
      <c r="J14" s="76">
        <f t="shared" si="3"/>
        <v>-3.1822852432189563</v>
      </c>
      <c r="K14" s="175">
        <f t="shared" si="4"/>
        <v>90.54521172653259</v>
      </c>
      <c r="L14" s="67">
        <v>582</v>
      </c>
      <c r="M14" s="67">
        <v>1</v>
      </c>
      <c r="N14" s="67">
        <f t="shared" si="1"/>
        <v>582</v>
      </c>
      <c r="O14" s="3" t="s">
        <v>19</v>
      </c>
      <c r="P14" s="3">
        <v>19</v>
      </c>
      <c r="Q14" s="3">
        <v>116111.75</v>
      </c>
      <c r="R14" s="3"/>
      <c r="S14" s="3"/>
      <c r="T14" s="3"/>
      <c r="W14" s="67">
        <v>1364</v>
      </c>
      <c r="X14" s="67">
        <v>0</v>
      </c>
      <c r="Y14" s="67">
        <f t="shared" si="0"/>
        <v>0</v>
      </c>
    </row>
    <row r="15" spans="1:25" ht="13.5" thickBot="1">
      <c r="A15">
        <v>11</v>
      </c>
      <c r="B15" s="67">
        <v>28</v>
      </c>
      <c r="C15" s="67">
        <v>648</v>
      </c>
      <c r="D15" s="67" t="s">
        <v>180</v>
      </c>
      <c r="E15" s="67" t="s">
        <v>179</v>
      </c>
      <c r="F15" s="76">
        <v>648</v>
      </c>
      <c r="G15" s="67">
        <v>28</v>
      </c>
      <c r="H15" s="76"/>
      <c r="I15" s="58">
        <f t="shared" si="2"/>
        <v>24.828707628744137</v>
      </c>
      <c r="J15" s="76">
        <f t="shared" si="3"/>
        <v>-0.9643905734171483</v>
      </c>
      <c r="K15" s="175">
        <f t="shared" si="4"/>
        <v>92.7631063963344</v>
      </c>
      <c r="L15" s="67">
        <v>648</v>
      </c>
      <c r="M15" s="67">
        <v>1</v>
      </c>
      <c r="N15" s="67">
        <f t="shared" si="1"/>
        <v>648</v>
      </c>
      <c r="W15" s="67">
        <v>494</v>
      </c>
      <c r="X15" s="67">
        <v>0</v>
      </c>
      <c r="Y15" s="67">
        <f t="shared" si="0"/>
        <v>0</v>
      </c>
    </row>
    <row r="16" spans="1:25" ht="12.75">
      <c r="A16">
        <v>12</v>
      </c>
      <c r="B16" s="67">
        <v>3</v>
      </c>
      <c r="C16" s="67">
        <v>1364</v>
      </c>
      <c r="D16" s="67" t="s">
        <v>180</v>
      </c>
      <c r="E16" s="67" t="s">
        <v>179</v>
      </c>
      <c r="F16" s="76">
        <v>1364</v>
      </c>
      <c r="G16" s="67">
        <v>3</v>
      </c>
      <c r="H16" s="76"/>
      <c r="I16" s="58">
        <f t="shared" si="2"/>
        <v>58.86615861805097</v>
      </c>
      <c r="J16" s="76">
        <f t="shared" si="3"/>
        <v>23.096406147463114</v>
      </c>
      <c r="K16" s="175">
        <f t="shared" si="4"/>
        <v>116.82390311721466</v>
      </c>
      <c r="L16" s="67">
        <v>1364</v>
      </c>
      <c r="M16" s="67">
        <v>1</v>
      </c>
      <c r="N16" s="67">
        <f t="shared" si="1"/>
        <v>1364</v>
      </c>
      <c r="O16" s="95"/>
      <c r="P16" s="95" t="s">
        <v>21</v>
      </c>
      <c r="Q16" s="95" t="s">
        <v>7</v>
      </c>
      <c r="R16" s="95" t="s">
        <v>22</v>
      </c>
      <c r="S16" s="95" t="s">
        <v>23</v>
      </c>
      <c r="T16" s="95" t="s">
        <v>24</v>
      </c>
      <c r="U16" s="95" t="s">
        <v>25</v>
      </c>
      <c r="W16" s="67">
        <v>475</v>
      </c>
      <c r="X16" s="67">
        <v>0</v>
      </c>
      <c r="Y16" s="67">
        <f t="shared" si="0"/>
        <v>0</v>
      </c>
    </row>
    <row r="17" spans="1:25" ht="12.75">
      <c r="A17">
        <v>13</v>
      </c>
      <c r="B17" s="67">
        <v>3</v>
      </c>
      <c r="C17" s="67">
        <v>494</v>
      </c>
      <c r="D17" s="67" t="s">
        <v>180</v>
      </c>
      <c r="E17" s="67" t="s">
        <v>179</v>
      </c>
      <c r="F17" s="76">
        <v>494</v>
      </c>
      <c r="G17" s="67">
        <v>3</v>
      </c>
      <c r="H17" s="76"/>
      <c r="I17" s="58">
        <f t="shared" si="2"/>
        <v>17.50780336568094</v>
      </c>
      <c r="J17" s="76">
        <f t="shared" si="3"/>
        <v>-6.139478136288048</v>
      </c>
      <c r="K17" s="175">
        <f t="shared" si="4"/>
        <v>87.5880188334635</v>
      </c>
      <c r="L17" s="67">
        <v>494</v>
      </c>
      <c r="M17" s="67">
        <v>1</v>
      </c>
      <c r="N17" s="67">
        <f t="shared" si="1"/>
        <v>494</v>
      </c>
      <c r="O17" s="2" t="s">
        <v>28</v>
      </c>
      <c r="P17" s="2">
        <v>70.98741327464387</v>
      </c>
      <c r="Q17" s="2">
        <v>25.37673706050586</v>
      </c>
      <c r="R17" s="2">
        <v>2.797342034375353</v>
      </c>
      <c r="S17" s="2">
        <v>0.01237441492239838</v>
      </c>
      <c r="T17" s="2">
        <v>17.447178109808547</v>
      </c>
      <c r="U17" s="2">
        <v>124.5276484394792</v>
      </c>
      <c r="W17" s="67">
        <v>698</v>
      </c>
      <c r="X17" s="67">
        <v>0</v>
      </c>
      <c r="Y17" s="67">
        <f t="shared" si="0"/>
        <v>0</v>
      </c>
    </row>
    <row r="18" spans="1:25" ht="12.75">
      <c r="A18">
        <v>14</v>
      </c>
      <c r="B18" s="67">
        <v>0</v>
      </c>
      <c r="C18" s="67">
        <v>475</v>
      </c>
      <c r="D18" s="67" t="s">
        <v>180</v>
      </c>
      <c r="E18" s="67" t="s">
        <v>179</v>
      </c>
      <c r="F18" s="76">
        <v>475</v>
      </c>
      <c r="G18" s="67">
        <v>0</v>
      </c>
      <c r="H18" s="76"/>
      <c r="I18" s="58">
        <f t="shared" si="2"/>
        <v>16.604574917640672</v>
      </c>
      <c r="J18" s="76">
        <f t="shared" si="3"/>
        <v>-6.777962965473421</v>
      </c>
      <c r="K18" s="175">
        <f t="shared" si="4"/>
        <v>86.94953400427812</v>
      </c>
      <c r="L18" s="67">
        <v>475</v>
      </c>
      <c r="M18" s="67">
        <v>1</v>
      </c>
      <c r="N18" s="67">
        <f t="shared" si="1"/>
        <v>475</v>
      </c>
      <c r="O18" s="2" t="s">
        <v>176</v>
      </c>
      <c r="P18" s="2">
        <v>0.03360446469396685</v>
      </c>
      <c r="Q18" s="2">
        <v>0.011645868892947473</v>
      </c>
      <c r="R18" s="2">
        <v>2.8855266191702627</v>
      </c>
      <c r="S18" s="2">
        <v>0.01027273842664594</v>
      </c>
      <c r="T18" s="2">
        <v>0.009033829086221825</v>
      </c>
      <c r="U18" s="2">
        <v>0.05817510030171187</v>
      </c>
      <c r="W18" s="67">
        <v>801</v>
      </c>
      <c r="X18" s="67">
        <v>0</v>
      </c>
      <c r="Y18" s="67">
        <f t="shared" si="0"/>
        <v>0</v>
      </c>
    </row>
    <row r="19" spans="1:25" ht="13.5" thickBot="1">
      <c r="A19">
        <v>16</v>
      </c>
      <c r="B19" s="67">
        <v>14</v>
      </c>
      <c r="C19" s="67">
        <v>698</v>
      </c>
      <c r="D19" s="67" t="s">
        <v>181</v>
      </c>
      <c r="E19" s="67" t="s">
        <v>179</v>
      </c>
      <c r="F19" s="76">
        <v>698</v>
      </c>
      <c r="G19" s="67">
        <v>14</v>
      </c>
      <c r="H19" s="76"/>
      <c r="I19" s="58">
        <f t="shared" si="2"/>
        <v>27.205624597271154</v>
      </c>
      <c r="J19" s="76">
        <f t="shared" si="3"/>
        <v>0.7158326612811834</v>
      </c>
      <c r="K19" s="175">
        <f t="shared" si="4"/>
        <v>94.44332963103273</v>
      </c>
      <c r="L19" s="67">
        <v>698</v>
      </c>
      <c r="M19" s="67">
        <v>1</v>
      </c>
      <c r="N19" s="67">
        <f t="shared" si="1"/>
        <v>698</v>
      </c>
      <c r="O19" s="3" t="s">
        <v>179</v>
      </c>
      <c r="P19" s="3">
        <v>-93.72749696975154</v>
      </c>
      <c r="Q19" s="3">
        <v>23.33869701403271</v>
      </c>
      <c r="R19" s="3">
        <v>-4.015969568198114</v>
      </c>
      <c r="S19" s="3">
        <v>0.0008956762078246149</v>
      </c>
      <c r="T19" s="3">
        <v>-142.96784349628967</v>
      </c>
      <c r="U19" s="3">
        <v>-44.48715044321341</v>
      </c>
      <c r="W19" s="67">
        <v>810</v>
      </c>
      <c r="X19" s="67">
        <v>0</v>
      </c>
      <c r="Y19" s="67">
        <f t="shared" si="0"/>
        <v>0</v>
      </c>
    </row>
    <row r="20" spans="1:25" ht="12.75">
      <c r="A20">
        <v>17</v>
      </c>
      <c r="B20" s="67">
        <v>8</v>
      </c>
      <c r="C20" s="67">
        <v>801</v>
      </c>
      <c r="D20" s="67" t="s">
        <v>180</v>
      </c>
      <c r="E20" s="67" t="s">
        <v>179</v>
      </c>
      <c r="F20" s="76">
        <v>801</v>
      </c>
      <c r="G20" s="67">
        <v>8</v>
      </c>
      <c r="H20" s="76"/>
      <c r="I20" s="58">
        <f t="shared" si="2"/>
        <v>32.1020735524368</v>
      </c>
      <c r="J20" s="76">
        <f t="shared" si="3"/>
        <v>4.177092524759772</v>
      </c>
      <c r="K20" s="175">
        <f t="shared" si="4"/>
        <v>97.90458949451131</v>
      </c>
      <c r="L20" s="67">
        <v>801</v>
      </c>
      <c r="M20" s="67">
        <v>1</v>
      </c>
      <c r="N20" s="67">
        <f t="shared" si="1"/>
        <v>801</v>
      </c>
      <c r="W20" s="67">
        <v>3292</v>
      </c>
      <c r="X20" s="67">
        <v>0</v>
      </c>
      <c r="Y20" s="67">
        <f t="shared" si="0"/>
        <v>0</v>
      </c>
    </row>
    <row r="21" spans="1:25" ht="12.75">
      <c r="A21">
        <v>18</v>
      </c>
      <c r="B21" s="67">
        <v>4</v>
      </c>
      <c r="C21" s="67">
        <v>810</v>
      </c>
      <c r="D21" s="67" t="s">
        <v>185</v>
      </c>
      <c r="E21" s="67" t="s">
        <v>179</v>
      </c>
      <c r="F21" s="76">
        <v>810</v>
      </c>
      <c r="G21" s="67">
        <v>4</v>
      </c>
      <c r="H21" s="76"/>
      <c r="I21" s="58">
        <f t="shared" si="2"/>
        <v>32.52991860677166</v>
      </c>
      <c r="J21" s="76">
        <f t="shared" si="3"/>
        <v>4.479532707005475</v>
      </c>
      <c r="K21" s="175">
        <f t="shared" si="4"/>
        <v>98.20702967675702</v>
      </c>
      <c r="L21" s="67">
        <v>810</v>
      </c>
      <c r="M21" s="67">
        <v>1</v>
      </c>
      <c r="N21" s="67">
        <f t="shared" si="1"/>
        <v>810</v>
      </c>
      <c r="W21" s="67">
        <v>356</v>
      </c>
      <c r="X21" s="67">
        <v>0</v>
      </c>
      <c r="Y21" s="67">
        <f t="shared" si="0"/>
        <v>0</v>
      </c>
    </row>
    <row r="22" spans="1:14" ht="12.75">
      <c r="A22">
        <v>19</v>
      </c>
      <c r="B22" s="67">
        <v>17</v>
      </c>
      <c r="C22" s="67">
        <v>3292</v>
      </c>
      <c r="D22" s="67" t="s">
        <v>185</v>
      </c>
      <c r="E22" s="67" t="s">
        <v>179</v>
      </c>
      <c r="F22" s="76">
        <v>3292</v>
      </c>
      <c r="G22" s="67">
        <v>17</v>
      </c>
      <c r="H22" s="76"/>
      <c r="I22" s="58">
        <f t="shared" si="2"/>
        <v>150.5200769244526</v>
      </c>
      <c r="J22" s="76">
        <f t="shared" si="3"/>
        <v>87.88581407743118</v>
      </c>
      <c r="K22" s="175">
        <f t="shared" si="4"/>
        <v>181.61331104718272</v>
      </c>
      <c r="L22" s="67">
        <v>3292</v>
      </c>
      <c r="M22" s="67">
        <v>1</v>
      </c>
      <c r="N22" s="67">
        <f t="shared" si="1"/>
        <v>3292</v>
      </c>
    </row>
    <row r="23" spans="1:14" ht="12.75">
      <c r="A23">
        <v>20</v>
      </c>
      <c r="B23" s="67">
        <v>5</v>
      </c>
      <c r="C23" s="67">
        <v>356</v>
      </c>
      <c r="D23" s="67" t="s">
        <v>185</v>
      </c>
      <c r="E23" s="67" t="s">
        <v>179</v>
      </c>
      <c r="F23" s="76">
        <v>356</v>
      </c>
      <c r="G23" s="67">
        <v>5</v>
      </c>
      <c r="H23" s="76"/>
      <c r="I23" s="58">
        <f t="shared" si="2"/>
        <v>10.94751253254638</v>
      </c>
      <c r="J23" s="76">
        <f t="shared" si="3"/>
        <v>-10.776894264055471</v>
      </c>
      <c r="K23" s="175">
        <f t="shared" si="4"/>
        <v>82.95060270569607</v>
      </c>
      <c r="L23" s="67">
        <v>356</v>
      </c>
      <c r="M23" s="67">
        <v>1</v>
      </c>
      <c r="N23" s="67">
        <f t="shared" si="1"/>
        <v>356</v>
      </c>
    </row>
    <row r="24" spans="2:13" ht="13.5" thickBot="1">
      <c r="B24" s="67"/>
      <c r="C24" s="67"/>
      <c r="D24" s="67"/>
      <c r="E24" s="67"/>
      <c r="G24" s="76"/>
      <c r="H24" s="67"/>
      <c r="I24" s="76"/>
      <c r="K24" s="67"/>
      <c r="L24" s="67"/>
      <c r="M24" s="67"/>
    </row>
    <row r="25" spans="1:13" ht="12.75">
      <c r="A25" s="95"/>
      <c r="B25" s="95" t="s">
        <v>21</v>
      </c>
      <c r="C25" s="95" t="s">
        <v>7</v>
      </c>
      <c r="D25" s="95" t="s">
        <v>22</v>
      </c>
      <c r="E25" s="95" t="s">
        <v>23</v>
      </c>
      <c r="G25" s="156" t="s">
        <v>28</v>
      </c>
      <c r="H25" s="156" t="s">
        <v>186</v>
      </c>
      <c r="I25" s="58" t="s">
        <v>102</v>
      </c>
      <c r="J25" s="58" t="s">
        <v>190</v>
      </c>
      <c r="K25" s="58" t="s">
        <v>187</v>
      </c>
      <c r="L25" s="67"/>
      <c r="M25" s="67"/>
    </row>
    <row r="26" spans="1:13" ht="12.75">
      <c r="A26" s="2" t="s">
        <v>28</v>
      </c>
      <c r="B26" s="2">
        <v>-5.976136283365953</v>
      </c>
      <c r="C26" s="2">
        <v>22.5668176005082</v>
      </c>
      <c r="D26" s="2">
        <v>-0.2648196298281496</v>
      </c>
      <c r="E26" s="2">
        <v>0.7941571162235858</v>
      </c>
      <c r="F26" s="173" t="s">
        <v>195</v>
      </c>
      <c r="G26" s="53">
        <f>B26</f>
        <v>-5.976136283365953</v>
      </c>
      <c r="H26" s="53">
        <f>B27</f>
        <v>0.047538339370540264</v>
      </c>
      <c r="I26" s="2">
        <v>0.35565806240793557</v>
      </c>
      <c r="J26">
        <f>E27</f>
        <v>0.00551337794321015</v>
      </c>
      <c r="K26" s="157">
        <f>4000*H26+G26</f>
        <v>184.1772211987951</v>
      </c>
      <c r="L26" s="67"/>
      <c r="M26" s="67"/>
    </row>
    <row r="27" spans="1:13" ht="13.5" thickBot="1">
      <c r="A27" s="3" t="s">
        <v>176</v>
      </c>
      <c r="B27" s="3">
        <v>0.047538339370540264</v>
      </c>
      <c r="C27" s="3">
        <v>0.015081676619325078</v>
      </c>
      <c r="D27" s="3">
        <v>3.1520593214169885</v>
      </c>
      <c r="E27" s="3">
        <v>0.00551337794321015</v>
      </c>
      <c r="G27" s="76"/>
      <c r="H27" s="67"/>
      <c r="I27" s="76"/>
      <c r="K27" s="67"/>
      <c r="L27" s="67"/>
      <c r="M27" s="67"/>
    </row>
    <row r="28" spans="2:13" ht="12.75">
      <c r="B28" s="67"/>
      <c r="C28" s="67"/>
      <c r="D28" s="67"/>
      <c r="E28" s="67"/>
      <c r="G28" s="76"/>
      <c r="H28" s="67"/>
      <c r="I28" s="76"/>
      <c r="K28" s="67"/>
      <c r="L28" s="67"/>
      <c r="M28" s="67"/>
    </row>
    <row r="29" spans="2:13" ht="13.5" thickBot="1">
      <c r="B29" s="67"/>
      <c r="C29" s="67"/>
      <c r="D29" s="67"/>
      <c r="E29" s="67"/>
      <c r="G29" s="76"/>
      <c r="H29" s="67"/>
      <c r="I29" s="76"/>
      <c r="K29" s="67"/>
      <c r="L29" s="67"/>
      <c r="M29" s="67"/>
    </row>
    <row r="30" spans="1:22" ht="12.75">
      <c r="A30" s="95"/>
      <c r="B30" s="95" t="s">
        <v>21</v>
      </c>
      <c r="C30" s="95" t="s">
        <v>7</v>
      </c>
      <c r="D30" s="95" t="s">
        <v>22</v>
      </c>
      <c r="E30" s="95" t="s">
        <v>23</v>
      </c>
      <c r="G30" s="156" t="s">
        <v>28</v>
      </c>
      <c r="H30" s="156" t="s">
        <v>186</v>
      </c>
      <c r="I30" s="58" t="s">
        <v>102</v>
      </c>
      <c r="J30" s="58" t="s">
        <v>190</v>
      </c>
      <c r="K30" s="58" t="s">
        <v>187</v>
      </c>
      <c r="O30" t="s">
        <v>1</v>
      </c>
      <c r="V30" t="s">
        <v>1</v>
      </c>
    </row>
    <row r="31" spans="1:11" ht="13.5" thickBot="1">
      <c r="A31" s="2" t="s">
        <v>28</v>
      </c>
      <c r="B31" s="2">
        <v>70.98741327464387</v>
      </c>
      <c r="C31" s="2">
        <v>25.37673706050586</v>
      </c>
      <c r="D31" s="2">
        <v>2.797342034375353</v>
      </c>
      <c r="E31" s="2">
        <v>0.01237441492239838</v>
      </c>
      <c r="F31" s="158" t="s">
        <v>183</v>
      </c>
      <c r="G31" s="159">
        <f>B31</f>
        <v>70.98741327464387</v>
      </c>
      <c r="H31" s="159">
        <f>B32</f>
        <v>0.03360446469396685</v>
      </c>
      <c r="I31">
        <f>P5</f>
        <v>0.6693489159459823</v>
      </c>
      <c r="J31">
        <f>T12</f>
        <v>8.215700192853813E-05</v>
      </c>
      <c r="K31" s="157">
        <f>4000*H31+G31</f>
        <v>205.40527205051126</v>
      </c>
    </row>
    <row r="32" spans="1:23" ht="12.75">
      <c r="A32" s="2" t="s">
        <v>176</v>
      </c>
      <c r="B32" s="2">
        <v>0.03360446469396685</v>
      </c>
      <c r="C32" s="2">
        <v>0.011645868892947473</v>
      </c>
      <c r="D32" s="2">
        <v>2.8855266191702627</v>
      </c>
      <c r="E32" s="2">
        <v>0.01027273842664594</v>
      </c>
      <c r="F32" s="161" t="s">
        <v>179</v>
      </c>
      <c r="G32" s="162">
        <f>B31+B33</f>
        <v>-22.74008369510767</v>
      </c>
      <c r="H32" s="162">
        <f>B32</f>
        <v>0.03360446469396685</v>
      </c>
      <c r="K32" s="160">
        <f>4000*H32+G32</f>
        <v>111.67777508075972</v>
      </c>
      <c r="O32" s="96" t="s">
        <v>2</v>
      </c>
      <c r="P32" s="96"/>
      <c r="V32" s="96" t="s">
        <v>2</v>
      </c>
      <c r="W32" s="96"/>
    </row>
    <row r="33" spans="1:23" ht="13.5" thickBot="1">
      <c r="A33" s="3" t="s">
        <v>179</v>
      </c>
      <c r="B33" s="3">
        <v>-93.72749696975154</v>
      </c>
      <c r="C33" s="3">
        <v>23.33869701403271</v>
      </c>
      <c r="D33" s="3">
        <v>-4.015969568198114</v>
      </c>
      <c r="E33" s="3">
        <v>0.0008956762078246149</v>
      </c>
      <c r="F33" s="58" t="s">
        <v>188</v>
      </c>
      <c r="O33" s="2" t="s">
        <v>3</v>
      </c>
      <c r="P33" s="2">
        <v>0.8779313616174852</v>
      </c>
      <c r="V33" s="2" t="s">
        <v>3</v>
      </c>
      <c r="W33" s="2">
        <v>0.5963707424144277</v>
      </c>
    </row>
    <row r="34" spans="15:23" ht="13.5" thickBot="1">
      <c r="O34" s="2" t="s">
        <v>4</v>
      </c>
      <c r="P34" s="2">
        <v>0.7707634757115316</v>
      </c>
      <c r="V34" s="2" t="s">
        <v>4</v>
      </c>
      <c r="W34" s="2">
        <v>0.35565806240793557</v>
      </c>
    </row>
    <row r="35" spans="1:23" ht="12.75">
      <c r="A35" s="95"/>
      <c r="B35" s="95" t="s">
        <v>21</v>
      </c>
      <c r="C35" s="95" t="s">
        <v>7</v>
      </c>
      <c r="D35" s="95" t="s">
        <v>22</v>
      </c>
      <c r="E35" s="95" t="s">
        <v>23</v>
      </c>
      <c r="G35" s="156" t="s">
        <v>28</v>
      </c>
      <c r="H35" s="156" t="s">
        <v>186</v>
      </c>
      <c r="I35" s="58" t="s">
        <v>102</v>
      </c>
      <c r="J35" s="58" t="s">
        <v>190</v>
      </c>
      <c r="K35" s="58" t="s">
        <v>187</v>
      </c>
      <c r="O35" s="2" t="s">
        <v>6</v>
      </c>
      <c r="P35" s="2">
        <v>0.7277816274074438</v>
      </c>
      <c r="V35" s="2" t="s">
        <v>6</v>
      </c>
      <c r="W35" s="2">
        <v>0.31986128809726533</v>
      </c>
    </row>
    <row r="36" spans="1:23" ht="12.75">
      <c r="A36" s="2" t="s">
        <v>28</v>
      </c>
      <c r="B36" s="2">
        <v>36.228787198064296</v>
      </c>
      <c r="C36" s="2">
        <v>25.397820328709</v>
      </c>
      <c r="D36" s="2">
        <v>1.426452614010828</v>
      </c>
      <c r="E36" s="2">
        <v>0.17295925298818918</v>
      </c>
      <c r="F36" s="158" t="s">
        <v>183</v>
      </c>
      <c r="G36" s="159">
        <f>B36</f>
        <v>36.228787198064296</v>
      </c>
      <c r="H36" s="159">
        <f>B37</f>
        <v>0.05618547467411136</v>
      </c>
      <c r="I36">
        <f>P34</f>
        <v>0.7707634757115316</v>
      </c>
      <c r="J36">
        <f>T41</f>
        <v>2.2714065642999977E-05</v>
      </c>
      <c r="K36" s="157">
        <f>4000*H36+G36</f>
        <v>260.97068589450976</v>
      </c>
      <c r="O36" s="2" t="s">
        <v>7</v>
      </c>
      <c r="P36" s="2">
        <v>40.78683457858336</v>
      </c>
      <c r="V36" s="2" t="s">
        <v>7</v>
      </c>
      <c r="W36" s="2">
        <v>64.4703506238873</v>
      </c>
    </row>
    <row r="37" spans="1:23" ht="13.5" thickBot="1">
      <c r="A37" s="2" t="s">
        <v>176</v>
      </c>
      <c r="B37" s="2">
        <v>0.05618547467411136</v>
      </c>
      <c r="C37" s="2">
        <v>0.013112626157592025</v>
      </c>
      <c r="D37" s="2">
        <v>4.284837682311317</v>
      </c>
      <c r="E37" s="2">
        <v>0.0005683435022470678</v>
      </c>
      <c r="F37" s="161" t="s">
        <v>179</v>
      </c>
      <c r="G37" s="162">
        <f>B36+B38</f>
        <v>6.767727301506092</v>
      </c>
      <c r="H37" s="162">
        <f>B37+B39</f>
        <v>0.002287496536894501</v>
      </c>
      <c r="K37" s="160">
        <f>4000*H37+G37</f>
        <v>15.917713449084097</v>
      </c>
      <c r="O37" s="3" t="s">
        <v>8</v>
      </c>
      <c r="P37" s="3">
        <v>20</v>
      </c>
      <c r="V37" s="3" t="s">
        <v>8</v>
      </c>
      <c r="W37" s="3">
        <v>20</v>
      </c>
    </row>
    <row r="38" spans="1:6" ht="12.75">
      <c r="A38" s="2" t="s">
        <v>179</v>
      </c>
      <c r="B38" s="2">
        <v>-29.461059896558204</v>
      </c>
      <c r="C38" s="2">
        <v>31.38025608763507</v>
      </c>
      <c r="D38" s="2">
        <v>-0.9388406459871723</v>
      </c>
      <c r="E38" s="2">
        <v>0.3617703370544989</v>
      </c>
      <c r="F38" s="58" t="s">
        <v>189</v>
      </c>
    </row>
    <row r="39" spans="1:22" ht="13.5" thickBot="1">
      <c r="A39" s="3" t="s">
        <v>182</v>
      </c>
      <c r="B39" s="3">
        <v>-0.05389797813721686</v>
      </c>
      <c r="C39" s="3">
        <v>0.02025835770184771</v>
      </c>
      <c r="D39" s="3">
        <v>-2.660530479837513</v>
      </c>
      <c r="E39" s="3">
        <v>0.017097775156802428</v>
      </c>
      <c r="O39" t="s">
        <v>10</v>
      </c>
      <c r="V39" t="s">
        <v>10</v>
      </c>
    </row>
    <row r="40" spans="15:27" ht="13.5" thickBot="1">
      <c r="O40" s="95"/>
      <c r="P40" s="95" t="s">
        <v>12</v>
      </c>
      <c r="Q40" s="95" t="s">
        <v>13</v>
      </c>
      <c r="R40" s="95" t="s">
        <v>14</v>
      </c>
      <c r="S40" s="95" t="s">
        <v>15</v>
      </c>
      <c r="T40" s="95" t="s">
        <v>16</v>
      </c>
      <c r="V40" s="95"/>
      <c r="W40" s="95" t="s">
        <v>12</v>
      </c>
      <c r="X40" s="95" t="s">
        <v>13</v>
      </c>
      <c r="Y40" s="95" t="s">
        <v>14</v>
      </c>
      <c r="Z40" s="95" t="s">
        <v>15</v>
      </c>
      <c r="AA40" s="95" t="s">
        <v>16</v>
      </c>
    </row>
    <row r="41" spans="1:27" ht="12.75">
      <c r="A41" s="167"/>
      <c r="B41" s="167" t="s">
        <v>21</v>
      </c>
      <c r="C41" s="167" t="s">
        <v>7</v>
      </c>
      <c r="D41" s="167" t="s">
        <v>22</v>
      </c>
      <c r="E41" s="167" t="s">
        <v>23</v>
      </c>
      <c r="G41" s="156" t="s">
        <v>28</v>
      </c>
      <c r="H41" s="156" t="s">
        <v>186</v>
      </c>
      <c r="I41" s="58" t="s">
        <v>102</v>
      </c>
      <c r="J41" s="58" t="s">
        <v>190</v>
      </c>
      <c r="K41" s="58" t="s">
        <v>187</v>
      </c>
      <c r="O41" s="2" t="s">
        <v>17</v>
      </c>
      <c r="P41" s="2">
        <v>3</v>
      </c>
      <c r="Q41" s="2">
        <v>89494.69600094843</v>
      </c>
      <c r="R41" s="2">
        <v>29831.565333649476</v>
      </c>
      <c r="S41" s="2">
        <v>17.932301800018855</v>
      </c>
      <c r="T41" s="2">
        <v>2.2714065642999977E-05</v>
      </c>
      <c r="V41" s="2" t="s">
        <v>17</v>
      </c>
      <c r="W41" s="2">
        <v>1</v>
      </c>
      <c r="X41" s="2">
        <v>41296.08002779461</v>
      </c>
      <c r="Y41" s="2">
        <v>41296.08002779461</v>
      </c>
      <c r="Z41" s="2">
        <v>9.935477965731721</v>
      </c>
      <c r="AA41" s="2">
        <v>0.005513377943210169</v>
      </c>
    </row>
    <row r="42" spans="1:27" ht="12.75">
      <c r="A42" s="165" t="s">
        <v>28</v>
      </c>
      <c r="B42" s="165">
        <v>-22.74008369510768</v>
      </c>
      <c r="C42" s="165">
        <v>17.150231684818298</v>
      </c>
      <c r="D42" s="165">
        <v>-1.3259344895752996</v>
      </c>
      <c r="E42" s="165">
        <v>0.20240268977546003</v>
      </c>
      <c r="F42" s="158" t="s">
        <v>183</v>
      </c>
      <c r="G42" s="159">
        <f>B42+B44</f>
        <v>70.98741327464387</v>
      </c>
      <c r="H42" s="159">
        <f>B43</f>
        <v>0.03360446469396685</v>
      </c>
      <c r="I42">
        <f>P55</f>
        <v>0.6693489159459823</v>
      </c>
      <c r="J42">
        <f>T62</f>
        <v>8.215700192853813E-05</v>
      </c>
      <c r="K42" s="157">
        <f>4000*H42+G42</f>
        <v>205.40527205051126</v>
      </c>
      <c r="O42" s="2" t="s">
        <v>18</v>
      </c>
      <c r="P42" s="2">
        <v>16</v>
      </c>
      <c r="Q42" s="2">
        <v>26617.053999051575</v>
      </c>
      <c r="R42" s="2">
        <v>1663.5658749407235</v>
      </c>
      <c r="S42" s="2"/>
      <c r="T42" s="2"/>
      <c r="V42" s="2" t="s">
        <v>18</v>
      </c>
      <c r="W42" s="2">
        <v>18</v>
      </c>
      <c r="X42" s="2">
        <v>74815.66997220539</v>
      </c>
      <c r="Y42" s="2">
        <v>4156.426109566966</v>
      </c>
      <c r="Z42" s="2"/>
      <c r="AA42" s="2"/>
    </row>
    <row r="43" spans="1:27" ht="13.5" thickBot="1">
      <c r="A43" s="165" t="s">
        <v>176</v>
      </c>
      <c r="B43" s="165">
        <v>0.03360446469396685</v>
      </c>
      <c r="C43" s="165">
        <v>0.011645868892947473</v>
      </c>
      <c r="D43" s="165">
        <v>2.8855266191702627</v>
      </c>
      <c r="E43" s="165">
        <v>0.01027273842664594</v>
      </c>
      <c r="F43" s="161" t="s">
        <v>179</v>
      </c>
      <c r="G43" s="162">
        <f>B42</f>
        <v>-22.74008369510768</v>
      </c>
      <c r="H43" s="162">
        <f>B43</f>
        <v>0.03360446469396685</v>
      </c>
      <c r="K43" s="160">
        <f>4000*H43+G43</f>
        <v>111.67777508075972</v>
      </c>
      <c r="O43" s="3" t="s">
        <v>19</v>
      </c>
      <c r="P43" s="3">
        <v>19</v>
      </c>
      <c r="Q43" s="3">
        <v>116111.75</v>
      </c>
      <c r="R43" s="3"/>
      <c r="S43" s="3"/>
      <c r="T43" s="3"/>
      <c r="V43" s="3" t="s">
        <v>19</v>
      </c>
      <c r="W43" s="3">
        <v>19</v>
      </c>
      <c r="X43" s="3">
        <v>116111.75</v>
      </c>
      <c r="Y43" s="3"/>
      <c r="Z43" s="3"/>
      <c r="AA43" s="3"/>
    </row>
    <row r="44" spans="1:6" ht="13.5" thickBot="1">
      <c r="A44" s="166" t="s">
        <v>183</v>
      </c>
      <c r="B44" s="166">
        <v>93.72749696975154</v>
      </c>
      <c r="C44" s="166">
        <v>23.33869701403271</v>
      </c>
      <c r="D44" s="166">
        <v>4.015969568198114</v>
      </c>
      <c r="E44" s="166">
        <v>0.0008956762078246149</v>
      </c>
      <c r="F44" s="58" t="s">
        <v>188</v>
      </c>
    </row>
    <row r="45" spans="15:30" ht="13.5" thickBot="1">
      <c r="O45" s="95"/>
      <c r="P45" s="95" t="s">
        <v>21</v>
      </c>
      <c r="Q45" s="95" t="s">
        <v>7</v>
      </c>
      <c r="R45" s="95" t="s">
        <v>22</v>
      </c>
      <c r="S45" s="95" t="s">
        <v>23</v>
      </c>
      <c r="T45" s="95" t="s">
        <v>24</v>
      </c>
      <c r="U45" s="95" t="s">
        <v>25</v>
      </c>
      <c r="V45" s="95"/>
      <c r="W45" s="95" t="s">
        <v>21</v>
      </c>
      <c r="X45" s="95" t="s">
        <v>7</v>
      </c>
      <c r="Y45" s="95" t="s">
        <v>22</v>
      </c>
      <c r="Z45" s="95" t="s">
        <v>23</v>
      </c>
      <c r="AA45" s="95" t="s">
        <v>24</v>
      </c>
      <c r="AB45" s="95" t="s">
        <v>25</v>
      </c>
      <c r="AC45" s="95" t="s">
        <v>193</v>
      </c>
      <c r="AD45" s="95" t="s">
        <v>194</v>
      </c>
    </row>
    <row r="46" spans="1:30" ht="12.75">
      <c r="A46" s="167"/>
      <c r="B46" s="167" t="s">
        <v>21</v>
      </c>
      <c r="C46" s="167" t="s">
        <v>7</v>
      </c>
      <c r="D46" s="167" t="s">
        <v>22</v>
      </c>
      <c r="E46" s="167" t="s">
        <v>23</v>
      </c>
      <c r="G46" s="156" t="s">
        <v>28</v>
      </c>
      <c r="H46" s="156" t="s">
        <v>186</v>
      </c>
      <c r="I46" s="58" t="s">
        <v>102</v>
      </c>
      <c r="J46" s="58" t="s">
        <v>190</v>
      </c>
      <c r="K46" s="58" t="s">
        <v>187</v>
      </c>
      <c r="O46" s="2" t="s">
        <v>28</v>
      </c>
      <c r="P46" s="2">
        <v>36.228787198064296</v>
      </c>
      <c r="Q46" s="2">
        <v>25.397820328709</v>
      </c>
      <c r="R46" s="2">
        <v>1.426452614010828</v>
      </c>
      <c r="S46" s="2">
        <v>0.17295925298818918</v>
      </c>
      <c r="T46" s="2">
        <v>-17.612186705435228</v>
      </c>
      <c r="U46" s="2">
        <v>90.06976110156381</v>
      </c>
      <c r="V46" s="2" t="s">
        <v>28</v>
      </c>
      <c r="W46" s="2">
        <v>-5.976136283365953</v>
      </c>
      <c r="X46" s="2">
        <v>22.5668176005082</v>
      </c>
      <c r="Y46" s="2">
        <v>-0.2648196298281496</v>
      </c>
      <c r="Z46" s="2">
        <v>0.7941571162235858</v>
      </c>
      <c r="AA46" s="2">
        <v>-53.387260758373</v>
      </c>
      <c r="AB46" s="2">
        <v>41.4349881916411</v>
      </c>
      <c r="AC46" s="2">
        <v>-53.387260758373</v>
      </c>
      <c r="AD46" s="2">
        <v>41.4349881916411</v>
      </c>
    </row>
    <row r="47" spans="1:30" ht="13.5" thickBot="1">
      <c r="A47" s="165" t="s">
        <v>28</v>
      </c>
      <c r="B47" s="165">
        <v>6.767727301506078</v>
      </c>
      <c r="C47" s="165">
        <v>18.43017077175831</v>
      </c>
      <c r="D47" s="165">
        <v>0.36720914772405067</v>
      </c>
      <c r="E47" s="165">
        <v>0.7182746925520942</v>
      </c>
      <c r="F47" s="158" t="s">
        <v>183</v>
      </c>
      <c r="G47" s="159">
        <f>B47+B49</f>
        <v>36.22878719806423</v>
      </c>
      <c r="H47" s="159">
        <f>B48+B50</f>
        <v>0.05618547467411142</v>
      </c>
      <c r="I47">
        <f>P75</f>
        <v>0.7707634757115316</v>
      </c>
      <c r="J47">
        <f>T82</f>
        <v>2.2714065642999977E-05</v>
      </c>
      <c r="K47" s="157">
        <f>4000*H47+G47</f>
        <v>260.9706858945099</v>
      </c>
      <c r="O47" s="2" t="s">
        <v>176</v>
      </c>
      <c r="P47" s="2">
        <v>0.05618547467411136</v>
      </c>
      <c r="Q47" s="2">
        <v>0.013112626157592025</v>
      </c>
      <c r="R47" s="2">
        <v>4.284837682311317</v>
      </c>
      <c r="S47" s="2">
        <v>0.0005683435022470678</v>
      </c>
      <c r="T47" s="2">
        <v>0.028387948995924787</v>
      </c>
      <c r="U47" s="2">
        <v>0.08398300035229794</v>
      </c>
      <c r="V47" s="3" t="s">
        <v>176</v>
      </c>
      <c r="W47" s="3">
        <v>0.047538339370540264</v>
      </c>
      <c r="X47" s="3">
        <v>0.015081676619325078</v>
      </c>
      <c r="Y47" s="3">
        <v>3.1520593214169885</v>
      </c>
      <c r="Z47" s="3">
        <v>0.00551337794321015</v>
      </c>
      <c r="AA47" s="3">
        <v>0.015852912557212266</v>
      </c>
      <c r="AB47" s="3">
        <v>0.07922376618386825</v>
      </c>
      <c r="AC47" s="3">
        <v>0.015852912557212266</v>
      </c>
      <c r="AD47" s="3">
        <v>0.07922376618386825</v>
      </c>
    </row>
    <row r="48" spans="1:21" ht="12.75">
      <c r="A48" s="165" t="s">
        <v>176</v>
      </c>
      <c r="B48" s="165">
        <v>0.0022874965368945128</v>
      </c>
      <c r="C48" s="165">
        <v>0.015442153089101466</v>
      </c>
      <c r="D48" s="165">
        <v>0.14813326378100397</v>
      </c>
      <c r="E48" s="165">
        <v>0.8840883947829242</v>
      </c>
      <c r="F48" s="161" t="s">
        <v>179</v>
      </c>
      <c r="G48" s="162">
        <f>B47</f>
        <v>6.767727301506078</v>
      </c>
      <c r="H48" s="162">
        <f>B48</f>
        <v>0.0022874965368945128</v>
      </c>
      <c r="K48" s="160">
        <f>4000*H48+G48</f>
        <v>15.917713449084129</v>
      </c>
      <c r="O48" s="2" t="s">
        <v>179</v>
      </c>
      <c r="P48" s="2">
        <v>-29.461059896558204</v>
      </c>
      <c r="Q48" s="2">
        <v>31.38025608763507</v>
      </c>
      <c r="R48" s="2">
        <v>-0.9388406459871723</v>
      </c>
      <c r="S48" s="2">
        <v>0.3617703370544989</v>
      </c>
      <c r="T48" s="2">
        <v>-95.98423106765583</v>
      </c>
      <c r="U48" s="2">
        <v>37.062111274539426</v>
      </c>
    </row>
    <row r="49" spans="1:21" ht="13.5" thickBot="1">
      <c r="A49" s="165" t="s">
        <v>183</v>
      </c>
      <c r="B49" s="165">
        <v>29.461059896558154</v>
      </c>
      <c r="C49" s="165">
        <v>31.380256087635072</v>
      </c>
      <c r="D49" s="165">
        <v>0.9388406459871707</v>
      </c>
      <c r="E49" s="165">
        <v>0.3617703370544997</v>
      </c>
      <c r="F49" s="58" t="s">
        <v>188</v>
      </c>
      <c r="O49" s="3" t="s">
        <v>182</v>
      </c>
      <c r="P49" s="3">
        <v>-0.05389797813721686</v>
      </c>
      <c r="Q49" s="3">
        <v>0.02025835770184771</v>
      </c>
      <c r="R49" s="3">
        <v>-2.660530479837513</v>
      </c>
      <c r="S49" s="3">
        <v>0.017097775156802428</v>
      </c>
      <c r="T49" s="3">
        <v>-0.09684377798288354</v>
      </c>
      <c r="U49" s="3">
        <v>-0.01095217829155018</v>
      </c>
    </row>
    <row r="50" spans="1:5" ht="13.5" thickBot="1">
      <c r="A50" s="166" t="s">
        <v>191</v>
      </c>
      <c r="B50" s="166">
        <v>0.053897978137216904</v>
      </c>
      <c r="C50" s="166">
        <v>0.02025835770184771</v>
      </c>
      <c r="D50" s="166">
        <v>2.660530479837515</v>
      </c>
      <c r="E50" s="166">
        <v>0.017097775156802355</v>
      </c>
    </row>
    <row r="51" spans="15:21" ht="13.5" thickBot="1">
      <c r="O51" s="163" t="s">
        <v>1</v>
      </c>
      <c r="P51" s="163"/>
      <c r="Q51" s="163"/>
      <c r="R51" s="163"/>
      <c r="S51" s="163"/>
      <c r="T51" s="163"/>
      <c r="U51" s="163"/>
    </row>
    <row r="52" spans="1:21" ht="13.5" thickBot="1">
      <c r="A52" s="172"/>
      <c r="B52" s="172" t="s">
        <v>21</v>
      </c>
      <c r="C52" s="172" t="s">
        <v>7</v>
      </c>
      <c r="D52" s="172" t="s">
        <v>22</v>
      </c>
      <c r="E52" s="172" t="s">
        <v>23</v>
      </c>
      <c r="G52" s="156" t="s">
        <v>28</v>
      </c>
      <c r="H52" s="156" t="s">
        <v>186</v>
      </c>
      <c r="I52" s="58" t="s">
        <v>102</v>
      </c>
      <c r="J52" s="58" t="s">
        <v>190</v>
      </c>
      <c r="K52" s="58" t="s">
        <v>187</v>
      </c>
      <c r="O52" s="163"/>
      <c r="P52" s="163"/>
      <c r="Q52" s="163"/>
      <c r="R52" s="163"/>
      <c r="S52" s="163"/>
      <c r="T52" s="163"/>
      <c r="U52" s="163"/>
    </row>
    <row r="53" spans="1:21" ht="12.75">
      <c r="A53" s="170" t="s">
        <v>28</v>
      </c>
      <c r="B53" s="170">
        <v>13.443319181690434</v>
      </c>
      <c r="C53" s="170">
        <v>10.038434799297777</v>
      </c>
      <c r="D53" s="170">
        <v>1.339184788312899</v>
      </c>
      <c r="E53" s="170">
        <v>0.19717717215184444</v>
      </c>
      <c r="F53" s="158" t="s">
        <v>183</v>
      </c>
      <c r="G53" s="159">
        <f>B53+B55</f>
        <v>13.443319181690434</v>
      </c>
      <c r="H53" s="159">
        <f>B54+B56</f>
        <v>0.06553444235417089</v>
      </c>
      <c r="I53">
        <f>P96</f>
        <v>0.7566299024173258</v>
      </c>
      <c r="J53">
        <f>T103</f>
        <v>6.287658513262872E-07</v>
      </c>
      <c r="K53" s="157">
        <f>4000*H53+G53</f>
        <v>275.581088598374</v>
      </c>
      <c r="O53" s="164" t="s">
        <v>2</v>
      </c>
      <c r="P53" s="164"/>
      <c r="Q53" s="163"/>
      <c r="R53" s="163"/>
      <c r="S53" s="163"/>
      <c r="T53" s="163"/>
      <c r="U53" s="163"/>
    </row>
    <row r="54" spans="1:21" ht="13.5" thickBot="1">
      <c r="A54" s="171" t="s">
        <v>191</v>
      </c>
      <c r="B54" s="171">
        <v>0.06553444235417089</v>
      </c>
      <c r="C54" s="171">
        <v>0.008760425757396485</v>
      </c>
      <c r="D54" s="171">
        <v>7.480737143264952</v>
      </c>
      <c r="E54" s="171">
        <v>6.287658513262837E-07</v>
      </c>
      <c r="F54" s="161" t="s">
        <v>179</v>
      </c>
      <c r="G54" s="162">
        <f>B53</f>
        <v>13.443319181690434</v>
      </c>
      <c r="H54" s="162">
        <v>0</v>
      </c>
      <c r="K54" s="160">
        <f>4000*H54+G54</f>
        <v>13.443319181690434</v>
      </c>
      <c r="O54" s="165" t="s">
        <v>3</v>
      </c>
      <c r="P54" s="165">
        <v>0.8181374676336381</v>
      </c>
      <c r="Q54" s="163"/>
      <c r="R54" s="163"/>
      <c r="S54" s="163"/>
      <c r="T54" s="163"/>
      <c r="U54" s="163"/>
    </row>
    <row r="55" spans="15:21" ht="12.75">
      <c r="O55" s="165" t="s">
        <v>4</v>
      </c>
      <c r="P55" s="165">
        <v>0.6693489159459823</v>
      </c>
      <c r="Q55" s="163"/>
      <c r="R55" s="163"/>
      <c r="S55" s="163"/>
      <c r="T55" s="163"/>
      <c r="U55" s="163"/>
    </row>
    <row r="56" spans="15:21" ht="12.75">
      <c r="O56" s="165" t="s">
        <v>6</v>
      </c>
      <c r="P56" s="165">
        <v>0.6304487884102156</v>
      </c>
      <c r="Q56" s="163"/>
      <c r="R56" s="163"/>
      <c r="S56" s="163"/>
      <c r="T56" s="163"/>
      <c r="U56" s="163"/>
    </row>
    <row r="57" spans="15:21" ht="12.75">
      <c r="O57" s="165" t="s">
        <v>7</v>
      </c>
      <c r="P57" s="165">
        <v>47.52242567147151</v>
      </c>
      <c r="Q57" s="163"/>
      <c r="R57" s="163"/>
      <c r="S57" s="163"/>
      <c r="T57" s="163"/>
      <c r="U57" s="163"/>
    </row>
    <row r="58" spans="15:21" ht="13.5" thickBot="1">
      <c r="O58" s="166" t="s">
        <v>8</v>
      </c>
      <c r="P58" s="166">
        <v>20</v>
      </c>
      <c r="Q58" s="163"/>
      <c r="R58" s="163"/>
      <c r="S58" s="163"/>
      <c r="T58" s="163"/>
      <c r="U58" s="163"/>
    </row>
    <row r="59" spans="15:21" ht="12.75">
      <c r="O59" s="163"/>
      <c r="P59" s="163"/>
      <c r="Q59" s="163"/>
      <c r="R59" s="163"/>
      <c r="S59" s="163"/>
      <c r="T59" s="163"/>
      <c r="U59" s="163"/>
    </row>
    <row r="60" spans="15:21" ht="13.5" thickBot="1">
      <c r="O60" s="163" t="s">
        <v>10</v>
      </c>
      <c r="P60" s="163"/>
      <c r="Q60" s="163"/>
      <c r="R60" s="163"/>
      <c r="S60" s="163"/>
      <c r="T60" s="163"/>
      <c r="U60" s="163"/>
    </row>
    <row r="61" spans="15:21" ht="12.75">
      <c r="O61" s="167"/>
      <c r="P61" s="167" t="s">
        <v>12</v>
      </c>
      <c r="Q61" s="167" t="s">
        <v>13</v>
      </c>
      <c r="R61" s="167" t="s">
        <v>14</v>
      </c>
      <c r="S61" s="167" t="s">
        <v>15</v>
      </c>
      <c r="T61" s="167" t="s">
        <v>16</v>
      </c>
      <c r="U61" s="163"/>
    </row>
    <row r="62" spans="15:21" ht="12.75">
      <c r="O62" s="165" t="s">
        <v>17</v>
      </c>
      <c r="P62" s="165">
        <v>2</v>
      </c>
      <c r="Q62" s="165">
        <v>77719.27399109091</v>
      </c>
      <c r="R62" s="165">
        <v>38859.63699554546</v>
      </c>
      <c r="S62" s="165">
        <v>17.206856592707787</v>
      </c>
      <c r="T62" s="165">
        <v>8.215700192853813E-05</v>
      </c>
      <c r="U62" s="163"/>
    </row>
    <row r="63" spans="15:21" ht="12.75">
      <c r="O63" s="165" t="s">
        <v>18</v>
      </c>
      <c r="P63" s="165">
        <v>17</v>
      </c>
      <c r="Q63" s="165">
        <v>38392.47600890908</v>
      </c>
      <c r="R63" s="165">
        <v>2258.380941700534</v>
      </c>
      <c r="S63" s="165"/>
      <c r="T63" s="165"/>
      <c r="U63" s="163"/>
    </row>
    <row r="64" spans="15:21" ht="13.5" thickBot="1">
      <c r="O64" s="166" t="s">
        <v>19</v>
      </c>
      <c r="P64" s="166">
        <v>19</v>
      </c>
      <c r="Q64" s="166">
        <v>116111.75</v>
      </c>
      <c r="R64" s="166"/>
      <c r="S64" s="166"/>
      <c r="T64" s="166"/>
      <c r="U64" s="163"/>
    </row>
    <row r="65" spans="15:21" ht="13.5" thickBot="1">
      <c r="O65" s="163"/>
      <c r="P65" s="163"/>
      <c r="Q65" s="163"/>
      <c r="R65" s="163"/>
      <c r="S65" s="163"/>
      <c r="T65" s="163"/>
      <c r="U65" s="163"/>
    </row>
    <row r="66" spans="15:21" ht="12.75">
      <c r="O66" s="167"/>
      <c r="P66" s="167" t="s">
        <v>21</v>
      </c>
      <c r="Q66" s="167" t="s">
        <v>7</v>
      </c>
      <c r="R66" s="167" t="s">
        <v>22</v>
      </c>
      <c r="S66" s="167" t="s">
        <v>23</v>
      </c>
      <c r="T66" s="167" t="s">
        <v>24</v>
      </c>
      <c r="U66" s="167" t="s">
        <v>25</v>
      </c>
    </row>
    <row r="67" spans="15:21" ht="12.75">
      <c r="O67" s="165" t="s">
        <v>28</v>
      </c>
      <c r="P67" s="165">
        <v>-22.74008369510768</v>
      </c>
      <c r="Q67" s="165">
        <v>17.150231684818298</v>
      </c>
      <c r="R67" s="165">
        <v>-1.3259344895752996</v>
      </c>
      <c r="S67" s="165">
        <v>0.20240268977546003</v>
      </c>
      <c r="T67" s="165">
        <v>-58.92390966718786</v>
      </c>
      <c r="U67" s="165">
        <v>13.4437422769725</v>
      </c>
    </row>
    <row r="68" spans="15:21" ht="12.75">
      <c r="O68" s="165" t="s">
        <v>176</v>
      </c>
      <c r="P68" s="165">
        <v>0.03360446469396685</v>
      </c>
      <c r="Q68" s="165">
        <v>0.011645868892947473</v>
      </c>
      <c r="R68" s="165">
        <v>2.8855266191702627</v>
      </c>
      <c r="S68" s="165">
        <v>0.01027273842664594</v>
      </c>
      <c r="T68" s="165">
        <v>0.009033829086221825</v>
      </c>
      <c r="U68" s="165">
        <v>0.05817510030171187</v>
      </c>
    </row>
    <row r="69" spans="15:21" ht="13.5" thickBot="1">
      <c r="O69" s="166" t="s">
        <v>183</v>
      </c>
      <c r="P69" s="166">
        <v>93.72749696975154</v>
      </c>
      <c r="Q69" s="166">
        <v>23.33869701403271</v>
      </c>
      <c r="R69" s="166">
        <v>4.015969568198114</v>
      </c>
      <c r="S69" s="166">
        <v>0.0008956762078246149</v>
      </c>
      <c r="T69" s="166">
        <v>44.48715044321341</v>
      </c>
      <c r="U69" s="166">
        <v>142.96784349628967</v>
      </c>
    </row>
    <row r="70" spans="15:21" ht="12.75">
      <c r="O70" s="163"/>
      <c r="P70" s="163"/>
      <c r="Q70" s="163"/>
      <c r="R70" s="163"/>
      <c r="S70" s="163"/>
      <c r="T70" s="163"/>
      <c r="U70" s="163"/>
    </row>
    <row r="71" spans="15:21" ht="12.75">
      <c r="O71" s="163" t="s">
        <v>1</v>
      </c>
      <c r="P71" s="163"/>
      <c r="Q71" s="163"/>
      <c r="R71" s="163"/>
      <c r="S71" s="163"/>
      <c r="T71" s="163"/>
      <c r="U71" s="163"/>
    </row>
    <row r="72" spans="15:21" ht="13.5" thickBot="1">
      <c r="O72" s="163"/>
      <c r="P72" s="163"/>
      <c r="Q72" s="163"/>
      <c r="R72" s="163"/>
      <c r="S72" s="163"/>
      <c r="T72" s="163"/>
      <c r="U72" s="163"/>
    </row>
    <row r="73" spans="15:21" ht="12.75">
      <c r="O73" s="164" t="s">
        <v>2</v>
      </c>
      <c r="P73" s="164"/>
      <c r="Q73" s="163"/>
      <c r="R73" s="163"/>
      <c r="S73" s="163"/>
      <c r="T73" s="163"/>
      <c r="U73" s="163"/>
    </row>
    <row r="74" spans="15:21" ht="12.75">
      <c r="O74" s="165" t="s">
        <v>3</v>
      </c>
      <c r="P74" s="165">
        <v>0.8779313616174852</v>
      </c>
      <c r="Q74" s="163"/>
      <c r="R74" s="163"/>
      <c r="S74" s="163"/>
      <c r="T74" s="163"/>
      <c r="U74" s="163"/>
    </row>
    <row r="75" spans="15:21" ht="12.75">
      <c r="O75" s="165" t="s">
        <v>4</v>
      </c>
      <c r="P75" s="165">
        <v>0.7707634757115316</v>
      </c>
      <c r="Q75" s="163"/>
      <c r="R75" s="163"/>
      <c r="S75" s="163"/>
      <c r="T75" s="163"/>
      <c r="U75" s="163"/>
    </row>
    <row r="76" spans="15:21" ht="12.75">
      <c r="O76" s="165" t="s">
        <v>6</v>
      </c>
      <c r="P76" s="165">
        <v>0.7277816274074438</v>
      </c>
      <c r="Q76" s="163"/>
      <c r="R76" s="163"/>
      <c r="S76" s="163"/>
      <c r="T76" s="163"/>
      <c r="U76" s="163"/>
    </row>
    <row r="77" spans="15:21" ht="12.75">
      <c r="O77" s="165" t="s">
        <v>7</v>
      </c>
      <c r="P77" s="165">
        <v>40.78683457858336</v>
      </c>
      <c r="Q77" s="163"/>
      <c r="R77" s="163"/>
      <c r="S77" s="163"/>
      <c r="T77" s="163"/>
      <c r="U77" s="163"/>
    </row>
    <row r="78" spans="15:21" ht="13.5" thickBot="1">
      <c r="O78" s="166" t="s">
        <v>8</v>
      </c>
      <c r="P78" s="166">
        <v>20</v>
      </c>
      <c r="Q78" s="163"/>
      <c r="R78" s="163"/>
      <c r="S78" s="163"/>
      <c r="T78" s="163"/>
      <c r="U78" s="163"/>
    </row>
    <row r="79" spans="15:21" ht="12.75">
      <c r="O79" s="163"/>
      <c r="P79" s="163"/>
      <c r="Q79" s="163"/>
      <c r="R79" s="163"/>
      <c r="S79" s="163"/>
      <c r="T79" s="163"/>
      <c r="U79" s="163"/>
    </row>
    <row r="80" spans="15:21" ht="13.5" thickBot="1">
      <c r="O80" s="163" t="s">
        <v>10</v>
      </c>
      <c r="P80" s="163"/>
      <c r="Q80" s="163"/>
      <c r="R80" s="163"/>
      <c r="S80" s="163"/>
      <c r="T80" s="163"/>
      <c r="U80" s="163"/>
    </row>
    <row r="81" spans="15:21" ht="12.75">
      <c r="O81" s="167"/>
      <c r="P81" s="167" t="s">
        <v>12</v>
      </c>
      <c r="Q81" s="167" t="s">
        <v>13</v>
      </c>
      <c r="R81" s="167" t="s">
        <v>14</v>
      </c>
      <c r="S81" s="167" t="s">
        <v>15</v>
      </c>
      <c r="T81" s="167" t="s">
        <v>16</v>
      </c>
      <c r="U81" s="163"/>
    </row>
    <row r="82" spans="15:21" ht="12.75">
      <c r="O82" s="165" t="s">
        <v>17</v>
      </c>
      <c r="P82" s="165">
        <v>3</v>
      </c>
      <c r="Q82" s="165">
        <v>89494.69600094843</v>
      </c>
      <c r="R82" s="165">
        <v>29831.565333649476</v>
      </c>
      <c r="S82" s="165">
        <v>17.932301800018855</v>
      </c>
      <c r="T82" s="165">
        <v>2.2714065642999977E-05</v>
      </c>
      <c r="U82" s="163"/>
    </row>
    <row r="83" spans="15:21" ht="12.75">
      <c r="O83" s="165" t="s">
        <v>18</v>
      </c>
      <c r="P83" s="165">
        <v>16</v>
      </c>
      <c r="Q83" s="165">
        <v>26617.053999051575</v>
      </c>
      <c r="R83" s="165">
        <v>1663.5658749407235</v>
      </c>
      <c r="S83" s="165"/>
      <c r="T83" s="165"/>
      <c r="U83" s="163"/>
    </row>
    <row r="84" spans="15:21" ht="13.5" thickBot="1">
      <c r="O84" s="166" t="s">
        <v>19</v>
      </c>
      <c r="P84" s="166">
        <v>19</v>
      </c>
      <c r="Q84" s="166">
        <v>116111.75</v>
      </c>
      <c r="R84" s="166"/>
      <c r="S84" s="166"/>
      <c r="T84" s="166"/>
      <c r="U84" s="163"/>
    </row>
    <row r="85" spans="15:21" ht="13.5" thickBot="1">
      <c r="O85" s="163"/>
      <c r="P85" s="163"/>
      <c r="Q85" s="163"/>
      <c r="R85" s="163"/>
      <c r="S85" s="163"/>
      <c r="T85" s="163"/>
      <c r="U85" s="163"/>
    </row>
    <row r="86" spans="15:21" ht="12.75">
      <c r="O86" s="167"/>
      <c r="P86" s="167" t="s">
        <v>21</v>
      </c>
      <c r="Q86" s="167" t="s">
        <v>7</v>
      </c>
      <c r="R86" s="167" t="s">
        <v>22</v>
      </c>
      <c r="S86" s="167" t="s">
        <v>23</v>
      </c>
      <c r="T86" s="167" t="s">
        <v>24</v>
      </c>
      <c r="U86" s="167" t="s">
        <v>25</v>
      </c>
    </row>
    <row r="87" spans="15:21" ht="12.75">
      <c r="O87" s="165" t="s">
        <v>28</v>
      </c>
      <c r="P87" s="165">
        <v>6.767727301506078</v>
      </c>
      <c r="Q87" s="165">
        <v>18.43017077175831</v>
      </c>
      <c r="R87" s="165">
        <v>0.36720914772405067</v>
      </c>
      <c r="S87" s="165">
        <v>0.7182746925520942</v>
      </c>
      <c r="T87" s="165">
        <v>-32.30248938309705</v>
      </c>
      <c r="U87" s="165">
        <v>45.8379439861092</v>
      </c>
    </row>
    <row r="88" spans="15:21" ht="12.75">
      <c r="O88" s="165" t="s">
        <v>176</v>
      </c>
      <c r="P88" s="165">
        <v>0.0022874965368945128</v>
      </c>
      <c r="Q88" s="165">
        <v>0.015442153089101466</v>
      </c>
      <c r="R88" s="165">
        <v>0.14813326378100397</v>
      </c>
      <c r="S88" s="165">
        <v>0.8840883947829242</v>
      </c>
      <c r="T88" s="165">
        <v>-0.030448405628077557</v>
      </c>
      <c r="U88" s="165">
        <v>0.03502339870186658</v>
      </c>
    </row>
    <row r="89" spans="15:21" ht="12.75">
      <c r="O89" s="165" t="s">
        <v>183</v>
      </c>
      <c r="P89" s="165">
        <v>29.461059896558154</v>
      </c>
      <c r="Q89" s="165">
        <v>31.380256087635072</v>
      </c>
      <c r="R89" s="165">
        <v>0.9388406459871707</v>
      </c>
      <c r="S89" s="165">
        <v>0.3617703370544997</v>
      </c>
      <c r="T89" s="165">
        <v>-37.062111274539475</v>
      </c>
      <c r="U89" s="165">
        <v>95.98423106765578</v>
      </c>
    </row>
    <row r="90" spans="15:21" ht="13.5" thickBot="1">
      <c r="O90" s="166" t="s">
        <v>191</v>
      </c>
      <c r="P90" s="166">
        <v>0.053897978137216904</v>
      </c>
      <c r="Q90" s="166">
        <v>0.02025835770184771</v>
      </c>
      <c r="R90" s="166">
        <v>2.660530479837515</v>
      </c>
      <c r="S90" s="166">
        <v>0.017097775156802355</v>
      </c>
      <c r="T90" s="166">
        <v>0.010952178291550221</v>
      </c>
      <c r="U90" s="166">
        <v>0.09684377798288359</v>
      </c>
    </row>
    <row r="91" spans="15:21" ht="12.75">
      <c r="O91" s="163"/>
      <c r="P91" s="163"/>
      <c r="Q91" s="163"/>
      <c r="R91" s="163"/>
      <c r="S91" s="163"/>
      <c r="T91" s="163"/>
      <c r="U91" s="163"/>
    </row>
    <row r="92" spans="15:21" ht="12.75">
      <c r="O92" s="168" t="s">
        <v>1</v>
      </c>
      <c r="P92" s="168"/>
      <c r="Q92" s="168"/>
      <c r="R92" s="168"/>
      <c r="S92" s="168"/>
      <c r="T92" s="168"/>
      <c r="U92" s="168"/>
    </row>
    <row r="93" spans="15:21" ht="13.5" thickBot="1">
      <c r="O93" s="168"/>
      <c r="P93" s="168"/>
      <c r="Q93" s="168"/>
      <c r="R93" s="168"/>
      <c r="S93" s="168"/>
      <c r="T93" s="168"/>
      <c r="U93" s="168"/>
    </row>
    <row r="94" spans="15:21" ht="12.75">
      <c r="O94" s="169" t="s">
        <v>2</v>
      </c>
      <c r="P94" s="169"/>
      <c r="Q94" s="168"/>
      <c r="R94" s="168"/>
      <c r="S94" s="168"/>
      <c r="T94" s="168"/>
      <c r="U94" s="168"/>
    </row>
    <row r="95" spans="15:21" ht="12.75">
      <c r="O95" s="170" t="s">
        <v>3</v>
      </c>
      <c r="P95" s="170">
        <v>0.8698447576535285</v>
      </c>
      <c r="Q95" s="168"/>
      <c r="R95" s="168"/>
      <c r="S95" s="168"/>
      <c r="T95" s="168"/>
      <c r="U95" s="168"/>
    </row>
    <row r="96" spans="15:21" ht="12.75">
      <c r="O96" s="170" t="s">
        <v>4</v>
      </c>
      <c r="P96" s="170">
        <v>0.7566299024173258</v>
      </c>
      <c r="Q96" s="168"/>
      <c r="R96" s="168"/>
      <c r="S96" s="168"/>
      <c r="T96" s="168"/>
      <c r="U96" s="168"/>
    </row>
    <row r="97" spans="15:21" ht="12.75">
      <c r="O97" s="170" t="s">
        <v>6</v>
      </c>
      <c r="P97" s="170">
        <v>0.7431093414405106</v>
      </c>
      <c r="Q97" s="168"/>
      <c r="R97" s="168"/>
      <c r="S97" s="168"/>
      <c r="T97" s="168"/>
      <c r="U97" s="168"/>
    </row>
    <row r="98" spans="15:21" ht="12.75">
      <c r="O98" s="170" t="s">
        <v>7</v>
      </c>
      <c r="P98" s="170">
        <v>39.62191307849391</v>
      </c>
      <c r="Q98" s="168"/>
      <c r="R98" s="168"/>
      <c r="S98" s="168"/>
      <c r="T98" s="168"/>
      <c r="U98" s="168"/>
    </row>
    <row r="99" spans="15:21" ht="13.5" thickBot="1">
      <c r="O99" s="171" t="s">
        <v>8</v>
      </c>
      <c r="P99" s="171">
        <v>20</v>
      </c>
      <c r="Q99" s="168"/>
      <c r="R99" s="168"/>
      <c r="S99" s="168"/>
      <c r="T99" s="168"/>
      <c r="U99" s="168"/>
    </row>
    <row r="100" spans="15:21" ht="12.75">
      <c r="O100" s="168"/>
      <c r="P100" s="168"/>
      <c r="Q100" s="168"/>
      <c r="R100" s="168"/>
      <c r="S100" s="168"/>
      <c r="T100" s="168"/>
      <c r="U100" s="168"/>
    </row>
    <row r="101" spans="15:21" ht="13.5" thickBot="1">
      <c r="O101" s="168" t="s">
        <v>10</v>
      </c>
      <c r="P101" s="168"/>
      <c r="Q101" s="168"/>
      <c r="R101" s="168"/>
      <c r="S101" s="168"/>
      <c r="T101" s="168"/>
      <c r="U101" s="168"/>
    </row>
    <row r="102" spans="15:21" ht="12.75">
      <c r="O102" s="172"/>
      <c r="P102" s="172" t="s">
        <v>12</v>
      </c>
      <c r="Q102" s="172" t="s">
        <v>13</v>
      </c>
      <c r="R102" s="172" t="s">
        <v>14</v>
      </c>
      <c r="S102" s="172" t="s">
        <v>15</v>
      </c>
      <c r="T102" s="172" t="s">
        <v>16</v>
      </c>
      <c r="U102" s="168"/>
    </row>
    <row r="103" spans="15:21" ht="12.75">
      <c r="O103" s="170" t="s">
        <v>17</v>
      </c>
      <c r="P103" s="170">
        <v>1</v>
      </c>
      <c r="Q103" s="170">
        <v>87853.62207200492</v>
      </c>
      <c r="R103" s="170">
        <v>87853.62207200492</v>
      </c>
      <c r="S103" s="170">
        <v>55.96142820662383</v>
      </c>
      <c r="T103" s="170">
        <v>6.287658513262872E-07</v>
      </c>
      <c r="U103" s="168"/>
    </row>
    <row r="104" spans="15:21" ht="12.75">
      <c r="O104" s="170" t="s">
        <v>18</v>
      </c>
      <c r="P104" s="170">
        <v>18</v>
      </c>
      <c r="Q104" s="170">
        <v>28258.12792799508</v>
      </c>
      <c r="R104" s="170">
        <v>1569.8959959997267</v>
      </c>
      <c r="S104" s="170"/>
      <c r="T104" s="170"/>
      <c r="U104" s="168"/>
    </row>
    <row r="105" spans="15:21" ht="13.5" thickBot="1">
      <c r="O105" s="171" t="s">
        <v>19</v>
      </c>
      <c r="P105" s="171">
        <v>19</v>
      </c>
      <c r="Q105" s="171">
        <v>116111.75</v>
      </c>
      <c r="R105" s="171"/>
      <c r="S105" s="171"/>
      <c r="T105" s="171"/>
      <c r="U105" s="168"/>
    </row>
    <row r="106" spans="15:21" ht="13.5" thickBot="1">
      <c r="O106" s="168"/>
      <c r="P106" s="168"/>
      <c r="Q106" s="168"/>
      <c r="R106" s="168"/>
      <c r="S106" s="168"/>
      <c r="T106" s="168"/>
      <c r="U106" s="168"/>
    </row>
    <row r="107" spans="15:21" ht="12.75">
      <c r="O107" s="172"/>
      <c r="P107" s="172" t="s">
        <v>21</v>
      </c>
      <c r="Q107" s="172" t="s">
        <v>7</v>
      </c>
      <c r="R107" s="172" t="s">
        <v>22</v>
      </c>
      <c r="S107" s="172" t="s">
        <v>23</v>
      </c>
      <c r="T107" s="172" t="s">
        <v>24</v>
      </c>
      <c r="U107" s="172" t="s">
        <v>25</v>
      </c>
    </row>
    <row r="108" spans="15:21" ht="12.75">
      <c r="O108" s="170" t="s">
        <v>28</v>
      </c>
      <c r="P108" s="170">
        <v>13.443319181690434</v>
      </c>
      <c r="Q108" s="170">
        <v>10.038434799297777</v>
      </c>
      <c r="R108" s="170">
        <v>1.339184788312899</v>
      </c>
      <c r="S108" s="170">
        <v>0.19717717215184444</v>
      </c>
      <c r="T108" s="170">
        <v>-7.646649737676885</v>
      </c>
      <c r="U108" s="170">
        <v>34.53328810105775</v>
      </c>
    </row>
    <row r="109" spans="15:21" ht="13.5" thickBot="1">
      <c r="O109" s="171" t="s">
        <v>191</v>
      </c>
      <c r="P109" s="171">
        <v>0.06553444235417089</v>
      </c>
      <c r="Q109" s="171">
        <v>0.008760425757396485</v>
      </c>
      <c r="R109" s="171">
        <v>7.480737143264952</v>
      </c>
      <c r="S109" s="171">
        <v>6.287658513262837E-07</v>
      </c>
      <c r="T109" s="171">
        <v>0.04712947079856132</v>
      </c>
      <c r="U109" s="171">
        <v>0.08393941390978045</v>
      </c>
    </row>
  </sheetData>
  <sheetProtection/>
  <printOptions/>
  <pageMargins left="0.7" right="0.7" top="0.75" bottom="0.75" header="0.3" footer="0.3"/>
  <pageSetup orientation="portrait" paperSize="9"/>
  <drawing r:id="rId3"/>
  <legacyDrawing r:id="rId2"/>
</worksheet>
</file>

<file path=xl/worksheets/sheet21.xml><?xml version="1.0" encoding="utf-8"?>
<worksheet xmlns="http://schemas.openxmlformats.org/spreadsheetml/2006/main" xmlns:r="http://schemas.openxmlformats.org/officeDocument/2006/relationships">
  <dimension ref="A8:G17"/>
  <sheetViews>
    <sheetView zoomScalePageLayoutView="0" workbookViewId="0" topLeftCell="A1">
      <selection activeCell="A21" sqref="A21"/>
    </sheetView>
  </sheetViews>
  <sheetFormatPr defaultColWidth="9.140625" defaultRowHeight="12.75"/>
  <cols>
    <col min="1" max="1" width="18.421875" style="0" customWidth="1"/>
    <col min="2" max="2" width="11.28125" style="0" customWidth="1"/>
    <col min="3" max="4" width="13.28125" style="0" customWidth="1"/>
    <col min="6" max="7" width="10.00390625" style="0" customWidth="1"/>
    <col min="8" max="8" width="13.8515625" style="0" customWidth="1"/>
    <col min="9" max="9" width="14.00390625" style="0" customWidth="1"/>
    <col min="11" max="11" width="11.8515625" style="0" customWidth="1"/>
  </cols>
  <sheetData>
    <row r="8" spans="1:5" ht="12.75">
      <c r="A8" s="64" t="s">
        <v>84</v>
      </c>
      <c r="E8" s="87" t="s">
        <v>85</v>
      </c>
    </row>
    <row r="9" spans="1:5" ht="12.75">
      <c r="A9" s="110" t="s">
        <v>87</v>
      </c>
      <c r="E9" s="87" t="s">
        <v>86</v>
      </c>
    </row>
    <row r="10" spans="6:7" ht="12.75">
      <c r="F10" s="62"/>
      <c r="G10" s="63"/>
    </row>
    <row r="11" spans="1:5" ht="15.75">
      <c r="A11" s="64" t="s">
        <v>49</v>
      </c>
      <c r="E11" s="65" t="s">
        <v>50</v>
      </c>
    </row>
    <row r="13" ht="15.75">
      <c r="E13" s="58" t="s">
        <v>51</v>
      </c>
    </row>
    <row r="15" ht="15">
      <c r="E15" s="66" t="s">
        <v>52</v>
      </c>
    </row>
    <row r="16" ht="14.25">
      <c r="A16" s="64" t="s">
        <v>53</v>
      </c>
    </row>
    <row r="17" ht="14.25">
      <c r="F17" s="65" t="s">
        <v>54</v>
      </c>
    </row>
  </sheetData>
  <sheetProtection/>
  <printOptions/>
  <pageMargins left="0.7" right="0.7" top="0.75" bottom="0.75" header="0.3" footer="0.3"/>
  <pageSetup orientation="portrait" paperSize="9"/>
  <drawing r:id="rId7"/>
  <legacyDrawing r:id="rId6"/>
  <oleObjects>
    <oleObject progId="Equation.3" shapeId="20939184" r:id="rId1"/>
    <oleObject progId="Equation.3" shapeId="20939185" r:id="rId2"/>
    <oleObject progId="Equation.3" shapeId="20939186" r:id="rId3"/>
    <oleObject progId="Equation.3" shapeId="20939187" r:id="rId4"/>
    <oleObject progId="Equation.3" shapeId="20939188" r:id="rId5"/>
  </oleObjects>
</worksheet>
</file>

<file path=xl/worksheets/sheet22.xml><?xml version="1.0" encoding="utf-8"?>
<worksheet xmlns="http://schemas.openxmlformats.org/spreadsheetml/2006/main" xmlns:r="http://schemas.openxmlformats.org/officeDocument/2006/relationships">
  <dimension ref="A1:J28"/>
  <sheetViews>
    <sheetView zoomScalePageLayoutView="0" workbookViewId="0" topLeftCell="A1">
      <selection activeCell="P18" sqref="P18"/>
    </sheetView>
  </sheetViews>
  <sheetFormatPr defaultColWidth="9.140625" defaultRowHeight="12.75"/>
  <cols>
    <col min="1" max="1" width="4.7109375" style="116" customWidth="1"/>
    <col min="2" max="2" width="10.7109375" style="116" customWidth="1"/>
    <col min="3" max="3" width="6.57421875" style="116" customWidth="1"/>
    <col min="4" max="4" width="7.140625" style="116" customWidth="1"/>
    <col min="5" max="5" width="2.7109375" style="116" customWidth="1"/>
    <col min="6" max="6" width="9.140625" style="116" customWidth="1"/>
    <col min="7" max="7" width="5.421875" style="116" customWidth="1"/>
    <col min="8" max="8" width="12.140625" style="116" customWidth="1"/>
    <col min="9" max="16384" width="9.140625" style="116" customWidth="1"/>
  </cols>
  <sheetData>
    <row r="1" spans="1:10" ht="12.75">
      <c r="A1" s="115" t="s">
        <v>100</v>
      </c>
      <c r="D1" s="117"/>
      <c r="E1" s="117"/>
      <c r="F1" s="117"/>
      <c r="G1" s="118" t="s">
        <v>101</v>
      </c>
      <c r="H1" s="117"/>
      <c r="I1" s="117"/>
      <c r="J1" s="119" t="s">
        <v>102</v>
      </c>
    </row>
    <row r="2" spans="3:10" ht="15.75">
      <c r="C2" s="120" t="s">
        <v>103</v>
      </c>
      <c r="D2" s="121">
        <v>25</v>
      </c>
      <c r="E2" s="122"/>
      <c r="F2" s="120" t="s">
        <v>104</v>
      </c>
      <c r="G2" s="121">
        <v>30</v>
      </c>
      <c r="H2" s="120" t="s">
        <v>105</v>
      </c>
      <c r="I2" s="121">
        <v>30</v>
      </c>
      <c r="J2" s="123">
        <f>C28/C27</f>
        <v>0.8340324423986838</v>
      </c>
    </row>
    <row r="3" spans="2:5" ht="12.75">
      <c r="B3" s="124" t="s">
        <v>106</v>
      </c>
      <c r="C3" s="125">
        <v>0.1</v>
      </c>
      <c r="E3" s="122"/>
    </row>
    <row r="5" ht="15.75">
      <c r="B5" s="126" t="s">
        <v>107</v>
      </c>
    </row>
    <row r="7" spans="1:8" ht="12.75">
      <c r="A7" s="116" t="s">
        <v>55</v>
      </c>
      <c r="B7" s="127" t="s">
        <v>108</v>
      </c>
      <c r="C7" s="116" t="s">
        <v>109</v>
      </c>
      <c r="D7" s="116" t="s">
        <v>110</v>
      </c>
      <c r="E7" s="116" t="s">
        <v>111</v>
      </c>
      <c r="F7" s="116" t="s">
        <v>112</v>
      </c>
      <c r="G7" s="116" t="s">
        <v>113</v>
      </c>
      <c r="H7" s="124" t="s">
        <v>114</v>
      </c>
    </row>
    <row r="8" spans="1:9" ht="12.75">
      <c r="A8" s="116">
        <v>0</v>
      </c>
      <c r="B8" s="127">
        <f aca="true" ca="1" t="shared" si="0" ref="B8:B18">H8+NORMINV(RAND(),0,SQRT($I$2))</f>
        <v>27.422310351999556</v>
      </c>
      <c r="C8" s="116">
        <f>$C$20+$C$21*A8</f>
        <v>23.677388095402275</v>
      </c>
      <c r="D8" s="116">
        <f>C8-t*SQRT(MSE*(1/n+(A8-avg)^2/ssx))</f>
        <v>16.93151852516668</v>
      </c>
      <c r="E8" s="116">
        <f>$C8+t*SQRT(MSE*(1/n+($A8-avg)^2/ssx))</f>
        <v>30.42325766563787</v>
      </c>
      <c r="F8" s="116">
        <f>C8-t*SQRT(MSE*(1+1/n+(A8-avg)^2/ssx))</f>
        <v>9.94683857201005</v>
      </c>
      <c r="G8" s="116">
        <f>$C8+t*SQRT(MSE*(1+1/n+($A8-avg)^2/ssx))</f>
        <v>37.4079376187945</v>
      </c>
      <c r="H8" s="116">
        <f aca="true" t="shared" si="1" ref="H8:H18">$G$2+$D$2*A8</f>
        <v>30</v>
      </c>
      <c r="I8" s="116">
        <f>(B8-C8)^2</f>
        <v>14.024442707957672</v>
      </c>
    </row>
    <row r="9" spans="1:9" ht="12.75">
      <c r="A9" s="116">
        <f aca="true" t="shared" si="2" ref="A9:A18">A8+$C$3</f>
        <v>0.1</v>
      </c>
      <c r="B9" s="127">
        <f ca="1" t="shared" si="0"/>
        <v>23.900205006294392</v>
      </c>
      <c r="C9" s="116">
        <f aca="true" t="shared" si="3" ref="C9:C18">$C$20+$C$21*A9</f>
        <v>27.067252050189413</v>
      </c>
      <c r="D9" s="116">
        <f aca="true" t="shared" si="4" ref="D9:D18">C9-t*SQRT(MSE*(1/n+(A9-avg)^2/ssx))</f>
        <v>21.253043683181684</v>
      </c>
      <c r="E9" s="116">
        <f aca="true" t="shared" si="5" ref="E9:E18">C9+t*SQRT(MSE*(1/n+(A9-avg)^2/ssx))</f>
        <v>32.88146041719715</v>
      </c>
      <c r="F9" s="116">
        <f aca="true" t="shared" si="6" ref="F9:F18">C9-t*SQRT(MSE*(1+1/n+(A9-avg)^2/ssx))</f>
        <v>13.769648774009204</v>
      </c>
      <c r="G9" s="116">
        <f aca="true" t="shared" si="7" ref="G9:G18">$C9+t*SQRT(MSE*(1+1/n+($A9-avg)^2/ssx))</f>
        <v>40.36485532636962</v>
      </c>
      <c r="H9" s="116">
        <f t="shared" si="1"/>
        <v>32.5</v>
      </c>
      <c r="I9" s="116">
        <f aca="true" t="shared" si="8" ref="I9:I18">(B9-C9)^2</f>
        <v>10.030186978244192</v>
      </c>
    </row>
    <row r="10" spans="1:9" ht="12.75">
      <c r="A10" s="116">
        <f t="shared" si="2"/>
        <v>0.2</v>
      </c>
      <c r="B10" s="127">
        <f ca="1" t="shared" si="0"/>
        <v>32.07384262744501</v>
      </c>
      <c r="C10" s="116">
        <f t="shared" si="3"/>
        <v>30.45711600497655</v>
      </c>
      <c r="D10" s="116">
        <f t="shared" si="4"/>
        <v>25.486837573816324</v>
      </c>
      <c r="E10" s="116">
        <f t="shared" si="5"/>
        <v>35.42739443613678</v>
      </c>
      <c r="F10" s="116">
        <f t="shared" si="6"/>
        <v>17.506251105713933</v>
      </c>
      <c r="G10" s="116">
        <f t="shared" si="7"/>
        <v>43.40798090423917</v>
      </c>
      <c r="H10" s="116">
        <f t="shared" si="1"/>
        <v>35</v>
      </c>
      <c r="I10" s="116">
        <f t="shared" si="8"/>
        <v>2.6138049717982708</v>
      </c>
    </row>
    <row r="11" spans="1:9" ht="12.75">
      <c r="A11" s="116">
        <f t="shared" si="2"/>
        <v>0.30000000000000004</v>
      </c>
      <c r="B11" s="127">
        <f ca="1" t="shared" si="0"/>
        <v>25.05526386145816</v>
      </c>
      <c r="C11" s="116">
        <f t="shared" si="3"/>
        <v>33.84697995976369</v>
      </c>
      <c r="D11" s="116">
        <f t="shared" si="4"/>
        <v>29.580517431690552</v>
      </c>
      <c r="E11" s="116">
        <f t="shared" si="5"/>
        <v>38.11344248783682</v>
      </c>
      <c r="F11" s="116">
        <f t="shared" si="6"/>
        <v>21.14958115295494</v>
      </c>
      <c r="G11" s="116">
        <f t="shared" si="7"/>
        <v>46.544378766572436</v>
      </c>
      <c r="H11" s="116">
        <f t="shared" si="1"/>
        <v>37.5</v>
      </c>
      <c r="I11" s="116">
        <f t="shared" si="8"/>
        <v>77.29427195320451</v>
      </c>
    </row>
    <row r="12" spans="1:9" ht="12.75">
      <c r="A12" s="116">
        <f t="shared" si="2"/>
        <v>0.4</v>
      </c>
      <c r="B12" s="127">
        <f ca="1" t="shared" si="0"/>
        <v>43.45315045255818</v>
      </c>
      <c r="C12" s="116">
        <f t="shared" si="3"/>
        <v>37.236843914550825</v>
      </c>
      <c r="D12" s="116">
        <f t="shared" si="4"/>
        <v>33.4550290862482</v>
      </c>
      <c r="E12" s="116">
        <f t="shared" si="5"/>
        <v>41.01865874285345</v>
      </c>
      <c r="F12" s="116">
        <f t="shared" si="6"/>
        <v>24.693983102468696</v>
      </c>
      <c r="G12" s="116">
        <f t="shared" si="7"/>
        <v>49.77970472663296</v>
      </c>
      <c r="H12" s="116">
        <f t="shared" si="1"/>
        <v>40</v>
      </c>
      <c r="I12" s="116">
        <f t="shared" si="8"/>
        <v>38.642466974472946</v>
      </c>
    </row>
    <row r="13" spans="1:9" ht="12.75">
      <c r="A13" s="116">
        <f t="shared" si="2"/>
        <v>0.5</v>
      </c>
      <c r="B13" s="127">
        <f ca="1" t="shared" si="0"/>
        <v>42.37217379712065</v>
      </c>
      <c r="C13" s="116">
        <f t="shared" si="3"/>
        <v>40.62670786933796</v>
      </c>
      <c r="D13" s="116">
        <f t="shared" si="4"/>
        <v>37.02088891109717</v>
      </c>
      <c r="E13" s="116">
        <f t="shared" si="5"/>
        <v>44.23252682757876</v>
      </c>
      <c r="F13" s="116">
        <f t="shared" si="6"/>
        <v>28.135784592201695</v>
      </c>
      <c r="G13" s="116">
        <f t="shared" si="7"/>
        <v>53.11763114647423</v>
      </c>
      <c r="H13" s="116">
        <f t="shared" si="1"/>
        <v>42.5</v>
      </c>
      <c r="I13" s="116">
        <f t="shared" si="8"/>
        <v>3.046651305050284</v>
      </c>
    </row>
    <row r="14" spans="1:9" ht="12.75">
      <c r="A14" s="116">
        <f t="shared" si="2"/>
        <v>0.6</v>
      </c>
      <c r="B14" s="127">
        <f ca="1" t="shared" si="0"/>
        <v>45.66308244978563</v>
      </c>
      <c r="C14" s="116">
        <f t="shared" si="3"/>
        <v>44.0165718241251</v>
      </c>
      <c r="D14" s="116">
        <f t="shared" si="4"/>
        <v>40.23475699582248</v>
      </c>
      <c r="E14" s="116">
        <f t="shared" si="5"/>
        <v>47.79838665242772</v>
      </c>
      <c r="F14" s="116">
        <f t="shared" si="6"/>
        <v>31.473711012042973</v>
      </c>
      <c r="G14" s="116">
        <f t="shared" si="7"/>
        <v>56.559432636207234</v>
      </c>
      <c r="H14" s="116">
        <f t="shared" si="1"/>
        <v>45</v>
      </c>
      <c r="I14" s="116">
        <f t="shared" si="8"/>
        <v>2.7109972404130147</v>
      </c>
    </row>
    <row r="15" spans="1:9" ht="12.75">
      <c r="A15" s="116">
        <f t="shared" si="2"/>
        <v>0.7</v>
      </c>
      <c r="B15" s="127">
        <f ca="1" t="shared" si="0"/>
        <v>48.951262939862964</v>
      </c>
      <c r="C15" s="116">
        <f t="shared" si="3"/>
        <v>47.40643577891224</v>
      </c>
      <c r="D15" s="116">
        <f t="shared" si="4"/>
        <v>43.139973250839105</v>
      </c>
      <c r="E15" s="116">
        <f t="shared" si="5"/>
        <v>51.672898306985374</v>
      </c>
      <c r="F15" s="116">
        <f t="shared" si="6"/>
        <v>34.70903697210349</v>
      </c>
      <c r="G15" s="116">
        <f t="shared" si="7"/>
        <v>60.10383458572099</v>
      </c>
      <c r="H15" s="116">
        <f t="shared" si="1"/>
        <v>47.5</v>
      </c>
      <c r="I15" s="116">
        <f t="shared" si="8"/>
        <v>2.3864909572110755</v>
      </c>
    </row>
    <row r="16" spans="1:9" ht="12.75">
      <c r="A16" s="116">
        <f t="shared" si="2"/>
        <v>0.7999999999999999</v>
      </c>
      <c r="B16" s="127">
        <f ca="1" t="shared" si="0"/>
        <v>41.53850106834032</v>
      </c>
      <c r="C16" s="116">
        <f t="shared" si="3"/>
        <v>50.79629973369937</v>
      </c>
      <c r="D16" s="116">
        <f t="shared" si="4"/>
        <v>45.82602130253915</v>
      </c>
      <c r="E16" s="116">
        <f t="shared" si="5"/>
        <v>55.766578164859595</v>
      </c>
      <c r="F16" s="116">
        <f t="shared" si="6"/>
        <v>37.84543483443675</v>
      </c>
      <c r="G16" s="116">
        <f t="shared" si="7"/>
        <v>63.74716463296199</v>
      </c>
      <c r="H16" s="116">
        <f t="shared" si="1"/>
        <v>50</v>
      </c>
      <c r="I16" s="116">
        <f t="shared" si="8"/>
        <v>85.70683612832389</v>
      </c>
    </row>
    <row r="17" spans="1:9" ht="12.75">
      <c r="A17" s="116">
        <f t="shared" si="2"/>
        <v>0.8999999999999999</v>
      </c>
      <c r="B17" s="127">
        <f ca="1" t="shared" si="0"/>
        <v>55.11846870422643</v>
      </c>
      <c r="C17" s="116">
        <f t="shared" si="3"/>
        <v>54.18616368848651</v>
      </c>
      <c r="D17" s="116">
        <f t="shared" si="4"/>
        <v>48.37195532147878</v>
      </c>
      <c r="E17" s="116">
        <f t="shared" si="5"/>
        <v>60.00037205549424</v>
      </c>
      <c r="F17" s="116">
        <f t="shared" si="6"/>
        <v>40.8885604123063</v>
      </c>
      <c r="G17" s="116">
        <f t="shared" si="7"/>
        <v>67.48376696466671</v>
      </c>
      <c r="H17" s="116">
        <f t="shared" si="1"/>
        <v>52.5</v>
      </c>
      <c r="I17" s="116">
        <f t="shared" si="8"/>
        <v>0.8691926423738141</v>
      </c>
    </row>
    <row r="18" spans="1:9" ht="13.5" thickBot="1">
      <c r="A18" s="116">
        <f t="shared" si="2"/>
        <v>0.9999999999999999</v>
      </c>
      <c r="B18" s="127">
        <f ca="1" t="shared" si="0"/>
        <v>61.345525303626346</v>
      </c>
      <c r="C18" s="116">
        <f t="shared" si="3"/>
        <v>57.57602764327365</v>
      </c>
      <c r="D18" s="116">
        <f t="shared" si="4"/>
        <v>50.830158073038056</v>
      </c>
      <c r="E18" s="116">
        <f t="shared" si="5"/>
        <v>64.32189721350925</v>
      </c>
      <c r="F18" s="116">
        <f t="shared" si="6"/>
        <v>43.84547811988142</v>
      </c>
      <c r="G18" s="116">
        <f t="shared" si="7"/>
        <v>71.30657716666587</v>
      </c>
      <c r="H18" s="116">
        <f t="shared" si="1"/>
        <v>55</v>
      </c>
      <c r="I18" s="128">
        <f t="shared" si="8"/>
        <v>14.209112611404466</v>
      </c>
    </row>
    <row r="19" spans="9:10" ht="12.75">
      <c r="I19" s="116">
        <f>SUM(I8:I18)</f>
        <v>251.5344544704541</v>
      </c>
      <c r="J19" s="129" t="s">
        <v>115</v>
      </c>
    </row>
    <row r="20" spans="2:3" ht="12.75">
      <c r="B20" s="124" t="s">
        <v>104</v>
      </c>
      <c r="C20" s="116">
        <f>INTERCEPT(B8:B18,A8:A18)</f>
        <v>23.677388095402275</v>
      </c>
    </row>
    <row r="21" spans="2:3" ht="12.75">
      <c r="B21" s="124" t="s">
        <v>116</v>
      </c>
      <c r="C21" s="116">
        <f>SLOPE(B8:B18,A8:A18)</f>
        <v>33.898639547871376</v>
      </c>
    </row>
    <row r="22" spans="2:3" ht="12.75">
      <c r="B22" s="124" t="s">
        <v>117</v>
      </c>
      <c r="C22" s="116">
        <f>STEYX(B8:B18,A8:A18)^2</f>
        <v>27.94827271893938</v>
      </c>
    </row>
    <row r="23" spans="2:3" ht="12.75">
      <c r="B23" s="124" t="s">
        <v>118</v>
      </c>
      <c r="C23" s="125">
        <f>DEVSQ(A8:A18)</f>
        <v>1.0999999999999999</v>
      </c>
    </row>
    <row r="24" spans="2:3" ht="12.75">
      <c r="B24" s="124" t="s">
        <v>119</v>
      </c>
      <c r="C24" s="125">
        <f>AVERAGE(A8:A18)</f>
        <v>0.5</v>
      </c>
    </row>
    <row r="25" spans="2:3" ht="12.75">
      <c r="B25" s="124" t="s">
        <v>120</v>
      </c>
      <c r="C25" s="125">
        <f>COUNT(A8:A18)</f>
        <v>11</v>
      </c>
    </row>
    <row r="26" spans="2:3" ht="12.75">
      <c r="B26" s="124" t="s">
        <v>121</v>
      </c>
      <c r="C26" s="116">
        <f>TINV(0.05,C25-2)</f>
        <v>2.2621571627982053</v>
      </c>
    </row>
    <row r="27" spans="2:3" ht="12.75">
      <c r="B27" s="116" t="s">
        <v>122</v>
      </c>
      <c r="C27" s="116">
        <f>DEVSQ(B8:B18)</f>
        <v>1515.5639939866142</v>
      </c>
    </row>
    <row r="28" spans="2:3" ht="12.75">
      <c r="B28" s="116" t="s">
        <v>123</v>
      </c>
      <c r="C28" s="116">
        <f>C27-I19</f>
        <v>1264.02953951616</v>
      </c>
    </row>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23.xml><?xml version="1.0" encoding="utf-8"?>
<worksheet xmlns="http://schemas.openxmlformats.org/spreadsheetml/2006/main" xmlns:r="http://schemas.openxmlformats.org/officeDocument/2006/relationships">
  <dimension ref="A1:K28"/>
  <sheetViews>
    <sheetView zoomScalePageLayoutView="0" workbookViewId="0" topLeftCell="A1">
      <selection activeCell="N23" sqref="N23"/>
    </sheetView>
  </sheetViews>
  <sheetFormatPr defaultColWidth="9.140625" defaultRowHeight="12.75"/>
  <cols>
    <col min="1" max="3" width="6.8515625" style="0" customWidth="1"/>
    <col min="4" max="4" width="13.57421875" style="0" customWidth="1"/>
    <col min="5" max="5" width="15.140625" style="0" customWidth="1"/>
    <col min="7" max="7" width="12.00390625" style="0" bestFit="1" customWidth="1"/>
    <col min="8" max="8" width="13.140625" style="0" customWidth="1"/>
    <col min="9" max="11" width="11.28125" style="0" customWidth="1"/>
  </cols>
  <sheetData>
    <row r="1" spans="1:3" ht="12.75">
      <c r="A1" s="67" t="s">
        <v>55</v>
      </c>
      <c r="B1" s="67" t="s">
        <v>56</v>
      </c>
      <c r="C1" s="76" t="s">
        <v>59</v>
      </c>
    </row>
    <row r="2" spans="1:3" ht="12.75">
      <c r="A2" s="67">
        <v>0</v>
      </c>
      <c r="B2" s="67">
        <v>15</v>
      </c>
      <c r="C2" s="76">
        <f>A2-3</f>
        <v>-3</v>
      </c>
    </row>
    <row r="3" spans="1:3" ht="12.75">
      <c r="A3" s="67">
        <v>1</v>
      </c>
      <c r="B3" s="67">
        <v>19</v>
      </c>
      <c r="C3" s="76">
        <f aca="true" t="shared" si="0" ref="C3:C9">A3-3</f>
        <v>-2</v>
      </c>
    </row>
    <row r="4" spans="1:3" ht="12.75">
      <c r="A4" s="67">
        <v>2</v>
      </c>
      <c r="B4" s="67">
        <v>20</v>
      </c>
      <c r="C4" s="76">
        <f t="shared" si="0"/>
        <v>-1</v>
      </c>
    </row>
    <row r="5" spans="1:3" ht="12.75">
      <c r="A5" s="67">
        <v>3</v>
      </c>
      <c r="B5" s="67">
        <v>21</v>
      </c>
      <c r="C5" s="76">
        <f t="shared" si="0"/>
        <v>0</v>
      </c>
    </row>
    <row r="6" spans="1:3" ht="12.75">
      <c r="A6" s="67">
        <v>4</v>
      </c>
      <c r="B6" s="67">
        <v>25</v>
      </c>
      <c r="C6" s="76">
        <f t="shared" si="0"/>
        <v>1</v>
      </c>
    </row>
    <row r="7" spans="1:3" ht="12.75">
      <c r="A7" s="67">
        <v>5</v>
      </c>
      <c r="B7" s="67">
        <v>26</v>
      </c>
      <c r="C7" s="76">
        <f t="shared" si="0"/>
        <v>2</v>
      </c>
    </row>
    <row r="8" spans="1:3" ht="12.75">
      <c r="A8" s="67">
        <v>6</v>
      </c>
      <c r="B8" s="67">
        <v>30</v>
      </c>
      <c r="C8" s="76">
        <f t="shared" si="0"/>
        <v>3</v>
      </c>
    </row>
    <row r="9" spans="1:3" ht="13.5" thickBot="1">
      <c r="A9" s="78">
        <v>7</v>
      </c>
      <c r="B9" s="78">
        <v>32</v>
      </c>
      <c r="C9" s="79">
        <f t="shared" si="0"/>
        <v>4</v>
      </c>
    </row>
    <row r="10" spans="1:4" ht="13.5" thickTop="1">
      <c r="A10" s="81">
        <f>AVERAGE(A2:A9)</f>
        <v>3.5</v>
      </c>
      <c r="B10" s="81">
        <f>AVERAGE(B2:B9)</f>
        <v>23.5</v>
      </c>
      <c r="C10" s="81">
        <f>AVERAGE(C2:C9)</f>
        <v>0.5</v>
      </c>
      <c r="D10" s="81" t="s">
        <v>62</v>
      </c>
    </row>
    <row r="11" spans="3:5" ht="12.75">
      <c r="C11" s="69" t="s">
        <v>1</v>
      </c>
      <c r="E11" s="80" t="s">
        <v>60</v>
      </c>
    </row>
    <row r="12" spans="3:5" ht="15.75" thickBot="1">
      <c r="C12" s="69"/>
      <c r="E12" s="68" t="s">
        <v>57</v>
      </c>
    </row>
    <row r="13" spans="3:5" ht="15">
      <c r="C13" s="73" t="s">
        <v>2</v>
      </c>
      <c r="D13" s="71"/>
      <c r="E13" s="70" t="s">
        <v>58</v>
      </c>
    </row>
    <row r="14" spans="3:6" ht="15">
      <c r="C14" s="74" t="s">
        <v>3</v>
      </c>
      <c r="D14" s="10">
        <v>0.9885383033590439</v>
      </c>
      <c r="E14" s="83">
        <f>D27+D28*3</f>
        <v>22.333333333333332</v>
      </c>
      <c r="F14" s="84" t="s">
        <v>61</v>
      </c>
    </row>
    <row r="15" spans="3:10" ht="12.75">
      <c r="C15" s="74" t="s">
        <v>4</v>
      </c>
      <c r="D15" s="10">
        <v>0.9772079772079771</v>
      </c>
      <c r="E15" s="85">
        <f>SQRT($E$28^2*(3-$A$10)^2+$F$23/$D$18)</f>
        <v>0.3411775438127726</v>
      </c>
      <c r="F15" s="86" t="s">
        <v>63</v>
      </c>
      <c r="I15" s="87">
        <f>SQRT($E$28^2*(3-$A$10)^2+$F$23/$D$18+F23)</f>
        <v>1.0026420125303972</v>
      </c>
      <c r="J15" s="88" t="s">
        <v>68</v>
      </c>
    </row>
    <row r="16" spans="3:10" ht="12.75">
      <c r="C16" s="74" t="s">
        <v>6</v>
      </c>
      <c r="D16" s="10">
        <v>0.97340930674264</v>
      </c>
      <c r="E16">
        <f>TINV(0.1,6)</f>
        <v>1.9431802805153031</v>
      </c>
      <c r="F16" s="82" t="s">
        <v>64</v>
      </c>
      <c r="I16">
        <f>TINV(0.1,6)</f>
        <v>1.9431802805153031</v>
      </c>
      <c r="J16" s="82" t="s">
        <v>64</v>
      </c>
    </row>
    <row r="17" spans="3:10" ht="12.75">
      <c r="C17" s="74" t="s">
        <v>7</v>
      </c>
      <c r="D17" s="10">
        <v>0.9428090415820632</v>
      </c>
      <c r="E17" s="85">
        <f>E16*E15</f>
        <v>0.6629694752916255</v>
      </c>
      <c r="F17" s="86" t="s">
        <v>65</v>
      </c>
      <c r="I17" s="87">
        <f>I16*I15</f>
        <v>1.9483141871652452</v>
      </c>
      <c r="J17" s="88" t="s">
        <v>65</v>
      </c>
    </row>
    <row r="18" spans="3:10" ht="13.5" thickBot="1">
      <c r="C18" s="75" t="s">
        <v>8</v>
      </c>
      <c r="D18" s="11">
        <v>8</v>
      </c>
      <c r="E18" s="85">
        <f>$E$14+E17</f>
        <v>22.996302808624957</v>
      </c>
      <c r="F18" s="86" t="s">
        <v>66</v>
      </c>
      <c r="I18" s="87">
        <f>$E$14+I17</f>
        <v>24.281647520498577</v>
      </c>
      <c r="J18" s="88" t="s">
        <v>66</v>
      </c>
    </row>
    <row r="19" spans="3:10" ht="12.75">
      <c r="C19" s="69"/>
      <c r="E19" s="85">
        <f>$E$14-E17</f>
        <v>21.670363858041707</v>
      </c>
      <c r="F19" s="86" t="s">
        <v>67</v>
      </c>
      <c r="I19" s="87">
        <f>$E$14-I17</f>
        <v>20.385019146168087</v>
      </c>
      <c r="J19" s="88" t="s">
        <v>67</v>
      </c>
    </row>
    <row r="20" spans="3:9" ht="13.5" thickBot="1">
      <c r="C20" s="69" t="s">
        <v>10</v>
      </c>
      <c r="E20" s="85" t="s">
        <v>69</v>
      </c>
      <c r="I20" s="87" t="s">
        <v>70</v>
      </c>
    </row>
    <row r="21" spans="3:8" ht="15">
      <c r="C21" s="73"/>
      <c r="D21" s="72" t="s">
        <v>12</v>
      </c>
      <c r="E21" s="72" t="s">
        <v>13</v>
      </c>
      <c r="F21" s="72" t="s">
        <v>14</v>
      </c>
      <c r="G21" s="72" t="s">
        <v>15</v>
      </c>
      <c r="H21" s="72" t="s">
        <v>16</v>
      </c>
    </row>
    <row r="22" spans="3:8" ht="12.75">
      <c r="C22" s="74" t="s">
        <v>17</v>
      </c>
      <c r="D22" s="10">
        <v>1</v>
      </c>
      <c r="E22" s="2">
        <v>228.66666666666666</v>
      </c>
      <c r="F22" s="2">
        <v>228.66666666666666</v>
      </c>
      <c r="G22" s="2">
        <v>257.25000000000006</v>
      </c>
      <c r="H22" s="2">
        <v>3.7320367993056406E-06</v>
      </c>
    </row>
    <row r="23" spans="3:8" ht="12.75">
      <c r="C23" s="74" t="s">
        <v>18</v>
      </c>
      <c r="D23" s="10">
        <v>6</v>
      </c>
      <c r="E23" s="2">
        <v>5.333333333333332</v>
      </c>
      <c r="F23" s="2">
        <v>0.8888888888888887</v>
      </c>
      <c r="G23" s="2"/>
      <c r="H23" s="2"/>
    </row>
    <row r="24" spans="3:8" ht="13.5" thickBot="1">
      <c r="C24" s="75" t="s">
        <v>19</v>
      </c>
      <c r="D24" s="11">
        <v>7</v>
      </c>
      <c r="E24" s="3">
        <v>234</v>
      </c>
      <c r="F24" s="3"/>
      <c r="G24" s="3"/>
      <c r="H24" s="3"/>
    </row>
    <row r="25" ht="13.5" thickBot="1">
      <c r="C25" s="69"/>
    </row>
    <row r="26" spans="3:11" ht="15">
      <c r="C26" s="73"/>
      <c r="D26" s="72" t="s">
        <v>21</v>
      </c>
      <c r="E26" s="72" t="s">
        <v>7</v>
      </c>
      <c r="F26" s="72" t="s">
        <v>22</v>
      </c>
      <c r="G26" s="72" t="s">
        <v>23</v>
      </c>
      <c r="H26" s="72" t="s">
        <v>24</v>
      </c>
      <c r="I26" s="72" t="s">
        <v>25</v>
      </c>
      <c r="J26" s="72" t="s">
        <v>26</v>
      </c>
      <c r="K26" s="72" t="s">
        <v>27</v>
      </c>
    </row>
    <row r="27" spans="3:11" ht="12.75">
      <c r="C27" s="74" t="s">
        <v>28</v>
      </c>
      <c r="D27" s="2">
        <v>15.333333333333332</v>
      </c>
      <c r="E27" s="2">
        <v>0.6085806194501845</v>
      </c>
      <c r="F27" s="2">
        <v>25.195237645237643</v>
      </c>
      <c r="G27" s="2">
        <v>2.574347060131507E-07</v>
      </c>
      <c r="H27" s="2">
        <v>13.84419020322353</v>
      </c>
      <c r="I27" s="2">
        <v>16.822476463443135</v>
      </c>
      <c r="J27" s="2">
        <v>14.150751474513946</v>
      </c>
      <c r="K27" s="2">
        <v>16.51591519215272</v>
      </c>
    </row>
    <row r="28" spans="3:11" ht="15.75" thickBot="1">
      <c r="C28" s="75" t="s">
        <v>55</v>
      </c>
      <c r="D28" s="3">
        <v>2.3333333333333335</v>
      </c>
      <c r="E28" s="3">
        <v>0.14547859349066158</v>
      </c>
      <c r="F28" s="3">
        <v>16.03901493234544</v>
      </c>
      <c r="G28" s="77">
        <v>3.7320367993056406E-06</v>
      </c>
      <c r="H28" s="3">
        <v>1.9773600388331323</v>
      </c>
      <c r="I28" s="3">
        <v>2.6893066278335347</v>
      </c>
      <c r="J28" s="3">
        <v>2.050642199225178</v>
      </c>
      <c r="K28" s="3">
        <v>2.616024467441489</v>
      </c>
    </row>
  </sheetData>
  <sheetProtection/>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K31"/>
  <sheetViews>
    <sheetView zoomScale="90" zoomScaleNormal="90" zoomScalePageLayoutView="0" workbookViewId="0" topLeftCell="A1">
      <selection activeCell="A14" sqref="A14"/>
    </sheetView>
  </sheetViews>
  <sheetFormatPr defaultColWidth="9.140625" defaultRowHeight="12.75"/>
  <cols>
    <col min="1" max="3" width="6.8515625" style="0" customWidth="1"/>
    <col min="4" max="4" width="13.57421875" style="0" customWidth="1"/>
    <col min="5" max="5" width="15.140625" style="0" customWidth="1"/>
    <col min="7" max="7" width="12.00390625" style="0" bestFit="1" customWidth="1"/>
    <col min="8" max="11" width="12.8515625" style="0" customWidth="1"/>
  </cols>
  <sheetData>
    <row r="1" spans="1:3" ht="12.75">
      <c r="A1" s="67" t="s">
        <v>55</v>
      </c>
      <c r="B1" s="67" t="s">
        <v>56</v>
      </c>
      <c r="C1" s="93" t="s">
        <v>59</v>
      </c>
    </row>
    <row r="2" spans="1:3" ht="12.75">
      <c r="A2" s="67">
        <v>0</v>
      </c>
      <c r="B2" s="67">
        <v>15</v>
      </c>
      <c r="C2" s="93">
        <f>A2-3</f>
        <v>-3</v>
      </c>
    </row>
    <row r="3" spans="1:3" ht="12.75">
      <c r="A3" s="67">
        <v>1</v>
      </c>
      <c r="B3" s="67">
        <v>19</v>
      </c>
      <c r="C3" s="93">
        <f aca="true" t="shared" si="0" ref="C3:C9">A3-3</f>
        <v>-2</v>
      </c>
    </row>
    <row r="4" spans="1:3" ht="12.75">
      <c r="A4" s="67">
        <v>2</v>
      </c>
      <c r="B4" s="67">
        <v>20</v>
      </c>
      <c r="C4" s="93">
        <f t="shared" si="0"/>
        <v>-1</v>
      </c>
    </row>
    <row r="5" spans="1:3" ht="12.75">
      <c r="A5" s="67">
        <v>3</v>
      </c>
      <c r="B5" s="67">
        <v>21</v>
      </c>
      <c r="C5" s="93">
        <f t="shared" si="0"/>
        <v>0</v>
      </c>
    </row>
    <row r="6" spans="1:3" ht="12.75">
      <c r="A6" s="67">
        <v>4</v>
      </c>
      <c r="B6" s="67">
        <v>25</v>
      </c>
      <c r="C6" s="93">
        <f t="shared" si="0"/>
        <v>1</v>
      </c>
    </row>
    <row r="7" spans="1:3" ht="12.75">
      <c r="A7" s="67">
        <v>5</v>
      </c>
      <c r="B7" s="67">
        <v>26</v>
      </c>
      <c r="C7" s="93">
        <f t="shared" si="0"/>
        <v>2</v>
      </c>
    </row>
    <row r="8" spans="1:3" ht="12.75">
      <c r="A8" s="67">
        <v>6</v>
      </c>
      <c r="B8" s="67">
        <v>30</v>
      </c>
      <c r="C8" s="93">
        <f t="shared" si="0"/>
        <v>3</v>
      </c>
    </row>
    <row r="9" spans="1:3" ht="13.5" thickBot="1">
      <c r="A9" s="78">
        <v>7</v>
      </c>
      <c r="B9" s="78">
        <v>32</v>
      </c>
      <c r="C9" s="94">
        <f t="shared" si="0"/>
        <v>4</v>
      </c>
    </row>
    <row r="10" spans="1:4" ht="13.5" thickTop="1">
      <c r="A10" s="81">
        <f>AVERAGE(A2:A9)</f>
        <v>3.5</v>
      </c>
      <c r="B10" s="81">
        <f>AVERAGE(B2:B9)</f>
        <v>23.5</v>
      </c>
      <c r="C10" s="81">
        <f>AVERAGE(C2:C9)</f>
        <v>0.5</v>
      </c>
      <c r="D10" s="81" t="s">
        <v>62</v>
      </c>
    </row>
    <row r="11" spans="2:5" ht="12.75">
      <c r="B11" s="89"/>
      <c r="C11" s="90"/>
      <c r="D11" s="89"/>
      <c r="E11" s="83" t="s">
        <v>60</v>
      </c>
    </row>
    <row r="12" spans="2:5" ht="15">
      <c r="B12" s="89"/>
      <c r="C12" s="90"/>
      <c r="D12" s="89"/>
      <c r="E12" s="102" t="s">
        <v>57</v>
      </c>
    </row>
    <row r="13" spans="2:5" ht="15">
      <c r="B13" s="89"/>
      <c r="C13" s="91"/>
      <c r="D13" s="92"/>
      <c r="E13" s="103" t="s">
        <v>58</v>
      </c>
    </row>
    <row r="14" ht="12.75">
      <c r="C14" t="s">
        <v>1</v>
      </c>
    </row>
    <row r="15" spans="5:6" ht="13.5" thickBot="1">
      <c r="E15" s="85">
        <f>E30</f>
        <v>0.34117754381277254</v>
      </c>
      <c r="F15" s="86" t="s">
        <v>63</v>
      </c>
    </row>
    <row r="16" spans="3:6" ht="12.75">
      <c r="C16" s="96" t="s">
        <v>2</v>
      </c>
      <c r="D16" s="96"/>
      <c r="E16" s="85">
        <f>E15^2</f>
        <v>0.11640211640211633</v>
      </c>
      <c r="F16" s="86" t="s">
        <v>74</v>
      </c>
    </row>
    <row r="17" spans="3:6" ht="12.75">
      <c r="C17" s="74" t="s">
        <v>3</v>
      </c>
      <c r="D17" s="10">
        <v>0.9885383033590439</v>
      </c>
      <c r="E17" s="87">
        <f>E16+F26</f>
        <v>1.005291005291005</v>
      </c>
      <c r="F17" s="88" t="s">
        <v>75</v>
      </c>
    </row>
    <row r="18" spans="3:6" ht="12.75">
      <c r="C18" s="74" t="s">
        <v>4</v>
      </c>
      <c r="D18" s="10">
        <v>0.9772079772079771</v>
      </c>
      <c r="E18" s="87">
        <f>SQRT(E17)</f>
        <v>1.002642012530397</v>
      </c>
      <c r="F18" s="88" t="s">
        <v>68</v>
      </c>
    </row>
    <row r="19" spans="3:6" ht="12.75">
      <c r="C19" s="74" t="s">
        <v>6</v>
      </c>
      <c r="D19" s="10">
        <v>0.97340930674264</v>
      </c>
      <c r="E19">
        <f>TINV(0.1,6)</f>
        <v>1.9431802805153031</v>
      </c>
      <c r="F19" s="82" t="s">
        <v>64</v>
      </c>
    </row>
    <row r="20" spans="3:9" ht="12.75">
      <c r="C20" s="74" t="s">
        <v>7</v>
      </c>
      <c r="D20" s="10">
        <v>0.9428090415820631</v>
      </c>
      <c r="E20" s="87">
        <f>E19*E18</f>
        <v>1.948314187165245</v>
      </c>
      <c r="F20" s="88" t="s">
        <v>65</v>
      </c>
      <c r="I20" s="87" t="s">
        <v>76</v>
      </c>
    </row>
    <row r="21" spans="3:9" ht="13.5" thickBot="1">
      <c r="C21" s="75" t="s">
        <v>8</v>
      </c>
      <c r="D21" s="11">
        <v>8</v>
      </c>
      <c r="E21" s="87">
        <f>D30+E20</f>
        <v>24.281647520498577</v>
      </c>
      <c r="F21" s="88" t="s">
        <v>66</v>
      </c>
      <c r="I21" s="87">
        <f>'CI example 1'!I18</f>
        <v>24.281647520498577</v>
      </c>
    </row>
    <row r="22" spans="4:9" ht="12.75">
      <c r="D22" s="67"/>
      <c r="E22" s="87">
        <f>D30-E20</f>
        <v>20.385019146168087</v>
      </c>
      <c r="F22" s="88" t="s">
        <v>67</v>
      </c>
      <c r="I22" s="87">
        <f>'CI example 1'!I19</f>
        <v>20.385019146168087</v>
      </c>
    </row>
    <row r="23" spans="3:4" ht="13.5" thickBot="1">
      <c r="C23" t="s">
        <v>10</v>
      </c>
      <c r="D23" s="67"/>
    </row>
    <row r="24" spans="3:8" ht="12.75">
      <c r="C24" s="95"/>
      <c r="D24" s="95" t="s">
        <v>12</v>
      </c>
      <c r="E24" s="95" t="s">
        <v>13</v>
      </c>
      <c r="F24" s="95" t="s">
        <v>14</v>
      </c>
      <c r="G24" s="95" t="s">
        <v>15</v>
      </c>
      <c r="H24" s="95" t="s">
        <v>16</v>
      </c>
    </row>
    <row r="25" spans="3:8" ht="12.75">
      <c r="C25" s="74" t="s">
        <v>17</v>
      </c>
      <c r="D25" s="10">
        <v>1</v>
      </c>
      <c r="E25" s="10">
        <v>228.66666666666666</v>
      </c>
      <c r="F25" s="10">
        <v>228.66666666666666</v>
      </c>
      <c r="G25" s="10">
        <v>257.2500000000001</v>
      </c>
      <c r="H25" s="10">
        <v>3.73203679901177E-06</v>
      </c>
    </row>
    <row r="26" spans="3:10" ht="12.75">
      <c r="C26" s="74" t="s">
        <v>18</v>
      </c>
      <c r="D26" s="10">
        <v>6</v>
      </c>
      <c r="E26" s="10">
        <v>5.333333333333331</v>
      </c>
      <c r="F26" s="10">
        <v>0.8888888888888885</v>
      </c>
      <c r="G26" s="10"/>
      <c r="H26" s="10"/>
      <c r="J26" s="85" t="s">
        <v>73</v>
      </c>
    </row>
    <row r="27" spans="3:11" ht="13.5" thickBot="1">
      <c r="C27" s="75" t="s">
        <v>19</v>
      </c>
      <c r="D27" s="11">
        <v>7</v>
      </c>
      <c r="E27" s="11">
        <v>234</v>
      </c>
      <c r="F27" s="11"/>
      <c r="G27" s="11"/>
      <c r="H27" s="11"/>
      <c r="J27" s="85">
        <f>'CI example 1'!E19</f>
        <v>21.670363858041707</v>
      </c>
      <c r="K27" s="85">
        <f>'CI example 1'!E18</f>
        <v>22.996302808624957</v>
      </c>
    </row>
    <row r="28" spans="5:9" ht="15.75" thickBot="1">
      <c r="E28" s="98" t="s">
        <v>71</v>
      </c>
      <c r="I28" s="85" t="s">
        <v>72</v>
      </c>
    </row>
    <row r="29" spans="3:11" ht="12.75">
      <c r="C29" s="95"/>
      <c r="D29" s="95" t="s">
        <v>21</v>
      </c>
      <c r="E29" s="95" t="s">
        <v>7</v>
      </c>
      <c r="F29" s="95" t="s">
        <v>22</v>
      </c>
      <c r="G29" s="95" t="s">
        <v>23</v>
      </c>
      <c r="H29" s="95" t="s">
        <v>24</v>
      </c>
      <c r="I29" s="95" t="s">
        <v>25</v>
      </c>
      <c r="J29" s="99" t="s">
        <v>26</v>
      </c>
      <c r="K29" s="99" t="s">
        <v>27</v>
      </c>
    </row>
    <row r="30" spans="3:11" ht="12.75">
      <c r="C30" s="74" t="s">
        <v>28</v>
      </c>
      <c r="D30" s="97">
        <v>22.333333333333332</v>
      </c>
      <c r="E30" s="101">
        <v>0.34117754381277254</v>
      </c>
      <c r="F30" s="2">
        <v>65.45956420153244</v>
      </c>
      <c r="G30" s="2">
        <v>8.548105790780676E-10</v>
      </c>
      <c r="H30" s="2">
        <v>21.498501959641054</v>
      </c>
      <c r="I30" s="2">
        <v>23.16816470702561</v>
      </c>
      <c r="J30" s="100">
        <v>21.670363860164965</v>
      </c>
      <c r="K30" s="100">
        <v>22.9963028065017</v>
      </c>
    </row>
    <row r="31" spans="3:11" ht="13.5" thickBot="1">
      <c r="C31" s="3" t="s">
        <v>59</v>
      </c>
      <c r="D31" s="3">
        <v>2.3333333333333326</v>
      </c>
      <c r="E31" s="3">
        <v>0.14547859349066158</v>
      </c>
      <c r="F31" s="3">
        <v>16.039014932345435</v>
      </c>
      <c r="G31" s="3">
        <v>3.732036799011776E-06</v>
      </c>
      <c r="H31" s="3">
        <v>1.9773600395186683</v>
      </c>
      <c r="I31" s="3">
        <v>2.689306627147997</v>
      </c>
      <c r="J31" s="3">
        <v>2.0506422001305378</v>
      </c>
      <c r="K31" s="3">
        <v>2.6160244665361274</v>
      </c>
    </row>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O39"/>
  <sheetViews>
    <sheetView zoomScale="70" zoomScaleNormal="70" zoomScalePageLayoutView="0" workbookViewId="0" topLeftCell="A1">
      <selection activeCell="C28" sqref="C28"/>
    </sheetView>
  </sheetViews>
  <sheetFormatPr defaultColWidth="9.140625" defaultRowHeight="12.75"/>
  <cols>
    <col min="1" max="3" width="6.00390625" style="0" customWidth="1"/>
    <col min="4" max="5" width="6.140625" style="0" customWidth="1"/>
    <col min="7" max="7" width="17.7109375" style="0" customWidth="1"/>
    <col min="8" max="8" width="10.57421875" style="0" customWidth="1"/>
    <col min="9" max="9" width="14.28125" style="0" customWidth="1"/>
    <col min="12" max="12" width="12.28125" style="0" customWidth="1"/>
    <col min="13" max="15" width="11.57421875" style="0" customWidth="1"/>
  </cols>
  <sheetData>
    <row r="1" spans="1:7" ht="12.75">
      <c r="A1" s="104" t="s">
        <v>77</v>
      </c>
      <c r="B1" s="104" t="s">
        <v>78</v>
      </c>
      <c r="C1" s="104" t="s">
        <v>56</v>
      </c>
      <c r="D1" s="105" t="s">
        <v>79</v>
      </c>
      <c r="E1" s="105" t="s">
        <v>80</v>
      </c>
      <c r="G1" t="s">
        <v>1</v>
      </c>
    </row>
    <row r="2" spans="1:6" ht="13.5" thickBot="1">
      <c r="A2" s="67">
        <v>0</v>
      </c>
      <c r="B2" s="67">
        <v>15</v>
      </c>
      <c r="C2" s="67">
        <v>15</v>
      </c>
      <c r="D2" s="105">
        <f>A2-3</f>
        <v>-3</v>
      </c>
      <c r="E2" s="105">
        <f>B2-20</f>
        <v>-5</v>
      </c>
      <c r="F2" s="67">
        <f aca="true" ca="1" t="shared" si="0" ref="F2:F9">ROUND(A2+B2+NORMINV(RAND(),0,3),0)</f>
        <v>15</v>
      </c>
    </row>
    <row r="3" spans="1:8" ht="12.75">
      <c r="A3" s="67">
        <v>1</v>
      </c>
      <c r="B3" s="67">
        <v>19</v>
      </c>
      <c r="C3" s="67">
        <v>21</v>
      </c>
      <c r="D3" s="105">
        <f aca="true" t="shared" si="1" ref="D3:D9">A3-3</f>
        <v>-2</v>
      </c>
      <c r="E3" s="105">
        <f aca="true" t="shared" si="2" ref="E3:E9">B3-20</f>
        <v>-1</v>
      </c>
      <c r="F3" s="67">
        <f ca="1" t="shared" si="0"/>
        <v>18</v>
      </c>
      <c r="G3" s="96" t="s">
        <v>2</v>
      </c>
      <c r="H3" s="96"/>
    </row>
    <row r="4" spans="1:8" ht="12.75">
      <c r="A4" s="67">
        <v>2</v>
      </c>
      <c r="B4" s="67">
        <v>23</v>
      </c>
      <c r="C4" s="67">
        <v>23</v>
      </c>
      <c r="D4" s="105">
        <f t="shared" si="1"/>
        <v>-1</v>
      </c>
      <c r="E4" s="105">
        <f t="shared" si="2"/>
        <v>3</v>
      </c>
      <c r="F4" s="67">
        <f ca="1" t="shared" si="0"/>
        <v>28</v>
      </c>
      <c r="G4" s="10" t="s">
        <v>3</v>
      </c>
      <c r="H4" s="2">
        <v>0.9063933040070528</v>
      </c>
    </row>
    <row r="5" spans="1:8" ht="12.75">
      <c r="A5" s="67">
        <v>3</v>
      </c>
      <c r="B5" s="67">
        <v>17</v>
      </c>
      <c r="C5" s="67">
        <v>23</v>
      </c>
      <c r="D5" s="105">
        <f t="shared" si="1"/>
        <v>0</v>
      </c>
      <c r="E5" s="105">
        <f t="shared" si="2"/>
        <v>-3</v>
      </c>
      <c r="F5" s="67">
        <f ca="1" t="shared" si="0"/>
        <v>23</v>
      </c>
      <c r="G5" s="10" t="s">
        <v>4</v>
      </c>
      <c r="H5" s="2">
        <v>0.8215488215488216</v>
      </c>
    </row>
    <row r="6" spans="1:8" ht="12.75">
      <c r="A6" s="67">
        <v>4</v>
      </c>
      <c r="B6" s="67">
        <v>21</v>
      </c>
      <c r="C6" s="67">
        <v>23</v>
      </c>
      <c r="D6" s="105">
        <f t="shared" si="1"/>
        <v>1</v>
      </c>
      <c r="E6" s="105">
        <f t="shared" si="2"/>
        <v>1</v>
      </c>
      <c r="F6" s="67">
        <f ca="1" t="shared" si="0"/>
        <v>32</v>
      </c>
      <c r="G6" s="10" t="s">
        <v>6</v>
      </c>
      <c r="H6" s="2">
        <v>0.7501683501683502</v>
      </c>
    </row>
    <row r="7" spans="1:8" ht="12.75">
      <c r="A7" s="67">
        <v>5</v>
      </c>
      <c r="B7" s="67">
        <v>15</v>
      </c>
      <c r="C7" s="67">
        <v>17</v>
      </c>
      <c r="D7" s="105">
        <f t="shared" si="1"/>
        <v>2</v>
      </c>
      <c r="E7" s="105">
        <f t="shared" si="2"/>
        <v>-5</v>
      </c>
      <c r="F7" s="67">
        <f ca="1" t="shared" si="0"/>
        <v>22</v>
      </c>
      <c r="G7" s="10" t="s">
        <v>7</v>
      </c>
      <c r="H7" s="2">
        <v>3.069563848859023</v>
      </c>
    </row>
    <row r="8" spans="1:8" ht="13.5" thickBot="1">
      <c r="A8" s="67">
        <v>6</v>
      </c>
      <c r="B8" s="67">
        <v>19</v>
      </c>
      <c r="C8" s="67">
        <v>27</v>
      </c>
      <c r="D8" s="105">
        <f t="shared" si="1"/>
        <v>3</v>
      </c>
      <c r="E8" s="105">
        <f t="shared" si="2"/>
        <v>-1</v>
      </c>
      <c r="F8" s="67">
        <f ca="1" t="shared" si="0"/>
        <v>23</v>
      </c>
      <c r="G8" s="11" t="s">
        <v>8</v>
      </c>
      <c r="H8" s="3">
        <v>8</v>
      </c>
    </row>
    <row r="9" spans="1:7" ht="13.5" thickBot="1">
      <c r="A9" s="78">
        <v>7</v>
      </c>
      <c r="B9" s="78">
        <v>23</v>
      </c>
      <c r="C9" s="78">
        <v>35</v>
      </c>
      <c r="D9" s="106">
        <f t="shared" si="1"/>
        <v>4</v>
      </c>
      <c r="E9" s="106">
        <f t="shared" si="2"/>
        <v>3</v>
      </c>
      <c r="F9" s="67">
        <f ca="1" t="shared" si="0"/>
        <v>34</v>
      </c>
      <c r="G9" s="67"/>
    </row>
    <row r="10" ht="14.25" thickBot="1" thickTop="1">
      <c r="G10" s="67" t="s">
        <v>10</v>
      </c>
    </row>
    <row r="11" spans="7:12" ht="12.75">
      <c r="G11" s="95"/>
      <c r="H11" s="95" t="s">
        <v>12</v>
      </c>
      <c r="I11" s="95" t="s">
        <v>13</v>
      </c>
      <c r="J11" s="95" t="s">
        <v>14</v>
      </c>
      <c r="K11" s="95" t="s">
        <v>15</v>
      </c>
      <c r="L11" s="95" t="s">
        <v>16</v>
      </c>
    </row>
    <row r="12" spans="5:12" ht="12.75">
      <c r="E12" s="107" t="s">
        <v>81</v>
      </c>
      <c r="F12" s="85">
        <f>H17+H18*3+H19*20</f>
        <v>23.444444444444443</v>
      </c>
      <c r="G12" s="10" t="s">
        <v>17</v>
      </c>
      <c r="H12" s="10">
        <v>2</v>
      </c>
      <c r="I12" s="10">
        <v>216.88888888888889</v>
      </c>
      <c r="J12" s="10">
        <v>108.44444444444444</v>
      </c>
      <c r="K12" s="10">
        <v>11.509433962264152</v>
      </c>
      <c r="L12" s="10">
        <v>0.013452362159478268</v>
      </c>
    </row>
    <row r="13" spans="7:12" ht="12.75">
      <c r="G13" s="10" t="s">
        <v>18</v>
      </c>
      <c r="H13" s="10">
        <v>5</v>
      </c>
      <c r="I13" s="10">
        <v>47.11111111111111</v>
      </c>
      <c r="J13" s="10">
        <v>9.42222222222222</v>
      </c>
      <c r="K13" s="10"/>
      <c r="L13" s="10"/>
    </row>
    <row r="14" spans="7:12" ht="13.5" thickBot="1">
      <c r="G14" s="11" t="s">
        <v>19</v>
      </c>
      <c r="H14" s="11">
        <v>7</v>
      </c>
      <c r="I14" s="11">
        <v>264</v>
      </c>
      <c r="J14" s="11"/>
      <c r="K14" s="11"/>
      <c r="L14" s="11"/>
    </row>
    <row r="15" ht="13.5" thickBot="1">
      <c r="G15" s="67"/>
    </row>
    <row r="16" spans="7:15" ht="12.75">
      <c r="G16" s="95"/>
      <c r="H16" s="95" t="s">
        <v>21</v>
      </c>
      <c r="I16" s="95" t="s">
        <v>7</v>
      </c>
      <c r="J16" s="95" t="s">
        <v>22</v>
      </c>
      <c r="K16" s="95" t="s">
        <v>23</v>
      </c>
      <c r="L16" s="95" t="s">
        <v>24</v>
      </c>
      <c r="M16" s="95" t="s">
        <v>25</v>
      </c>
      <c r="N16" s="95" t="s">
        <v>26</v>
      </c>
      <c r="O16" s="95" t="s">
        <v>27</v>
      </c>
    </row>
    <row r="17" spans="7:15" ht="12.75">
      <c r="G17" s="10" t="s">
        <v>28</v>
      </c>
      <c r="H17" s="2">
        <v>-2.777777777777775</v>
      </c>
      <c r="I17" s="2">
        <v>6.986583262154138</v>
      </c>
      <c r="J17" s="2">
        <v>-0.39758744346822783</v>
      </c>
      <c r="K17" s="2">
        <v>0.7073405367061263</v>
      </c>
      <c r="L17" s="2">
        <v>-20.737361798073085</v>
      </c>
      <c r="M17" s="2">
        <v>15.181806242517535</v>
      </c>
      <c r="N17" s="2">
        <v>-16.85608100663958</v>
      </c>
      <c r="O17" s="2">
        <v>11.300525451084031</v>
      </c>
    </row>
    <row r="18" spans="7:15" ht="12.75">
      <c r="G18" s="10" t="s">
        <v>77</v>
      </c>
      <c r="H18" s="2">
        <v>1.3333333333333335</v>
      </c>
      <c r="I18" s="2">
        <v>0.5012576775065487</v>
      </c>
      <c r="J18" s="2">
        <v>2.659975882994658</v>
      </c>
      <c r="K18" s="2">
        <v>0.044885213087758336</v>
      </c>
      <c r="L18" s="2">
        <v>0.04480945303232153</v>
      </c>
      <c r="M18" s="2">
        <v>2.621857213634345</v>
      </c>
      <c r="N18" s="2">
        <v>0.32327486627709034</v>
      </c>
      <c r="O18" s="2">
        <v>2.3433918003895764</v>
      </c>
    </row>
    <row r="19" spans="7:15" ht="13.5" thickBot="1">
      <c r="G19" s="11" t="s">
        <v>78</v>
      </c>
      <c r="H19" s="3">
        <v>1.111111111111111</v>
      </c>
      <c r="I19" s="3">
        <v>0.3828418749752539</v>
      </c>
      <c r="J19" s="3">
        <v>2.9022716263285746</v>
      </c>
      <c r="K19" s="3">
        <v>0.03370143856930075</v>
      </c>
      <c r="L19" s="3">
        <v>0.12698474173817642</v>
      </c>
      <c r="M19" s="3">
        <v>2.0952374804840455</v>
      </c>
      <c r="N19" s="3">
        <v>0.3396662141750618</v>
      </c>
      <c r="O19" s="3">
        <v>1.88255600804716</v>
      </c>
    </row>
    <row r="21" ht="12.75">
      <c r="G21" t="s">
        <v>1</v>
      </c>
    </row>
    <row r="22" ht="13.5" thickBot="1"/>
    <row r="23" spans="7:8" ht="12.75">
      <c r="G23" s="96" t="s">
        <v>2</v>
      </c>
      <c r="H23" s="96"/>
    </row>
    <row r="24" spans="7:8" ht="12.75">
      <c r="G24" s="2" t="s">
        <v>3</v>
      </c>
      <c r="H24" s="2">
        <v>0.9063933040070528</v>
      </c>
    </row>
    <row r="25" spans="7:8" ht="12.75">
      <c r="G25" s="2" t="s">
        <v>4</v>
      </c>
      <c r="H25" s="2">
        <v>0.8215488215488216</v>
      </c>
    </row>
    <row r="26" spans="7:8" ht="12.75">
      <c r="G26" s="2" t="s">
        <v>6</v>
      </c>
      <c r="H26" s="2">
        <v>0.7501683501683502</v>
      </c>
    </row>
    <row r="27" spans="7:8" ht="12.75">
      <c r="G27" s="2" t="s">
        <v>7</v>
      </c>
      <c r="H27" s="2">
        <v>3.069563848859023</v>
      </c>
    </row>
    <row r="28" spans="7:8" ht="13.5" thickBot="1">
      <c r="G28" s="3" t="s">
        <v>8</v>
      </c>
      <c r="H28" s="3">
        <v>8</v>
      </c>
    </row>
    <row r="30" ht="13.5" thickBot="1">
      <c r="G30" t="s">
        <v>10</v>
      </c>
    </row>
    <row r="31" spans="7:12" ht="12.75">
      <c r="G31" s="95"/>
      <c r="H31" s="95" t="s">
        <v>12</v>
      </c>
      <c r="I31" s="95" t="s">
        <v>13</v>
      </c>
      <c r="J31" s="95" t="s">
        <v>14</v>
      </c>
      <c r="K31" s="95" t="s">
        <v>15</v>
      </c>
      <c r="L31" s="95" t="s">
        <v>16</v>
      </c>
    </row>
    <row r="32" spans="7:12" ht="12.75">
      <c r="G32" s="2" t="s">
        <v>17</v>
      </c>
      <c r="H32" s="2">
        <v>2</v>
      </c>
      <c r="I32" s="2">
        <v>216.88888888888889</v>
      </c>
      <c r="J32" s="2">
        <v>108.44444444444444</v>
      </c>
      <c r="K32" s="2">
        <v>11.509433962264152</v>
      </c>
      <c r="L32" s="2">
        <v>0.013452362159478268</v>
      </c>
    </row>
    <row r="33" spans="7:12" ht="12.75">
      <c r="G33" s="2" t="s">
        <v>18</v>
      </c>
      <c r="H33" s="2">
        <v>5</v>
      </c>
      <c r="I33" s="2">
        <v>47.11111111111111</v>
      </c>
      <c r="J33" s="2">
        <v>9.42222222222222</v>
      </c>
      <c r="K33" s="2"/>
      <c r="L33" s="2"/>
    </row>
    <row r="34" spans="7:12" ht="13.5" thickBot="1">
      <c r="G34" s="3" t="s">
        <v>19</v>
      </c>
      <c r="H34" s="3">
        <v>7</v>
      </c>
      <c r="I34" s="3">
        <v>264</v>
      </c>
      <c r="J34" s="3"/>
      <c r="K34" s="3"/>
      <c r="L34" s="3"/>
    </row>
    <row r="35" ht="13.5" thickBot="1"/>
    <row r="36" spans="7:15" ht="12.75">
      <c r="G36" s="95"/>
      <c r="H36" s="95" t="s">
        <v>21</v>
      </c>
      <c r="I36" s="95" t="s">
        <v>7</v>
      </c>
      <c r="J36" s="95" t="s">
        <v>22</v>
      </c>
      <c r="K36" s="95" t="s">
        <v>23</v>
      </c>
      <c r="L36" s="95" t="s">
        <v>24</v>
      </c>
      <c r="M36" s="95" t="s">
        <v>25</v>
      </c>
      <c r="N36" s="99" t="s">
        <v>26</v>
      </c>
      <c r="O36" s="99" t="s">
        <v>27</v>
      </c>
    </row>
    <row r="37" spans="7:15" ht="12.75">
      <c r="G37" s="2" t="s">
        <v>28</v>
      </c>
      <c r="H37" s="100">
        <v>23.444444444444443</v>
      </c>
      <c r="I37" s="2">
        <v>1.2041492053072058</v>
      </c>
      <c r="J37" s="2">
        <v>19.46971715889912</v>
      </c>
      <c r="K37" s="2">
        <v>6.596418043992112E-06</v>
      </c>
      <c r="L37" s="2">
        <v>20.34908037101626</v>
      </c>
      <c r="M37" s="2">
        <v>26.539808517872626</v>
      </c>
      <c r="N37" s="100">
        <v>21.018025548538954</v>
      </c>
      <c r="O37" s="100">
        <v>25.87086334034993</v>
      </c>
    </row>
    <row r="38" spans="7:15" ht="12.75">
      <c r="G38" s="2" t="s">
        <v>79</v>
      </c>
      <c r="H38" s="2">
        <v>1.3333333333333335</v>
      </c>
      <c r="I38" s="2">
        <v>0.5012576775065487</v>
      </c>
      <c r="J38" s="2">
        <v>2.659975882994658</v>
      </c>
      <c r="K38" s="2">
        <v>0.044885213087758336</v>
      </c>
      <c r="L38" s="2">
        <v>0.04480945303232153</v>
      </c>
      <c r="M38" s="2">
        <v>2.621857213634345</v>
      </c>
      <c r="N38" s="2">
        <v>0.32327486627709034</v>
      </c>
      <c r="O38" s="2">
        <v>2.3433918003895764</v>
      </c>
    </row>
    <row r="39" spans="7:15" ht="13.5" thickBot="1">
      <c r="G39" s="3" t="s">
        <v>80</v>
      </c>
      <c r="H39" s="3">
        <v>1.111111111111111</v>
      </c>
      <c r="I39" s="3">
        <v>0.3828418749752539</v>
      </c>
      <c r="J39" s="3">
        <v>2.9022716263285746</v>
      </c>
      <c r="K39" s="3">
        <v>0.03370143856930075</v>
      </c>
      <c r="L39" s="3">
        <v>0.12698474173817642</v>
      </c>
      <c r="M39" s="3">
        <v>2.0952374804840455</v>
      </c>
      <c r="N39" s="3">
        <v>0.3396662141750618</v>
      </c>
      <c r="O39" s="3">
        <v>1.88255600804716</v>
      </c>
    </row>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5"/>
  <sheetViews>
    <sheetView zoomScalePageLayoutView="0" workbookViewId="0" topLeftCell="A1">
      <selection activeCell="D12" sqref="D12"/>
    </sheetView>
  </sheetViews>
  <sheetFormatPr defaultColWidth="9.140625" defaultRowHeight="12.75"/>
  <cols>
    <col min="1" max="1" width="15.8515625" style="116" customWidth="1"/>
    <col min="2" max="2" width="29.421875" style="116" customWidth="1"/>
    <col min="3" max="3" width="3.00390625" style="116" customWidth="1"/>
    <col min="4" max="4" width="32.57421875" style="116" customWidth="1"/>
    <col min="5" max="16384" width="9.140625" style="116" customWidth="1"/>
  </cols>
  <sheetData>
    <row r="1" ht="18.75">
      <c r="A1" s="137" t="s">
        <v>154</v>
      </c>
    </row>
    <row r="2" ht="12.75">
      <c r="D2" s="138" t="s">
        <v>155</v>
      </c>
    </row>
    <row r="3" spans="2:4" ht="15.75">
      <c r="B3" s="139" t="s">
        <v>156</v>
      </c>
      <c r="D3" s="140" t="s">
        <v>157</v>
      </c>
    </row>
    <row r="4" spans="1:4" ht="15.75">
      <c r="A4" s="141" t="s">
        <v>158</v>
      </c>
      <c r="B4" s="142" t="s">
        <v>159</v>
      </c>
      <c r="C4" s="143" t="s">
        <v>160</v>
      </c>
      <c r="D4" s="144" t="s">
        <v>161</v>
      </c>
    </row>
    <row r="5" spans="2:4" ht="18">
      <c r="B5" s="139" t="s">
        <v>162</v>
      </c>
      <c r="D5" s="145" t="s">
        <v>163</v>
      </c>
    </row>
    <row r="6" ht="12.75"/>
    <row r="7" ht="12.75">
      <c r="C7" s="146" t="s">
        <v>164</v>
      </c>
    </row>
    <row r="8" ht="12.75"/>
    <row r="9" spans="3:4" ht="15.75">
      <c r="C9" s="147"/>
      <c r="D9" s="148" t="s">
        <v>165</v>
      </c>
    </row>
    <row r="10" spans="3:4" ht="15.75">
      <c r="C10" s="149" t="s">
        <v>166</v>
      </c>
      <c r="D10" s="150" t="s">
        <v>159</v>
      </c>
    </row>
    <row r="11" spans="3:4" ht="18">
      <c r="C11" s="147"/>
      <c r="D11" s="148" t="s">
        <v>167</v>
      </c>
    </row>
    <row r="12" ht="12.75"/>
    <row r="13" ht="12.75">
      <c r="A13" s="151" t="s">
        <v>168</v>
      </c>
    </row>
    <row r="14" spans="2:4" ht="18">
      <c r="B14" s="149" t="s">
        <v>170</v>
      </c>
      <c r="C14" s="143" t="s">
        <v>160</v>
      </c>
      <c r="D14" s="154" t="s">
        <v>169</v>
      </c>
    </row>
    <row r="15" spans="1:2" ht="20.25">
      <c r="A15" s="152"/>
      <c r="B15" s="153"/>
    </row>
  </sheetData>
  <sheetProtection/>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17" sqref="L17"/>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D42" sqref="D42"/>
    </sheetView>
  </sheetViews>
  <sheetFormatPr defaultColWidth="9.140625" defaultRowHeight="12.75"/>
  <sheetData/>
  <sheetProtection/>
  <printOptions/>
  <pageMargins left="0.75" right="0.75" top="1" bottom="1" header="0.5" footer="0.5"/>
  <pageSetup horizontalDpi="600" verticalDpi="600" orientation="portrait" r:id="rId4"/>
  <drawing r:id="rId3"/>
  <legacyDrawing r:id="rId2"/>
  <oleObjects>
    <oleObject progId="Equation.3" shapeId="4330377" r:id="rId1"/>
  </oleObject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11" sqref="H11"/>
    </sheetView>
  </sheetViews>
  <sheetFormatPr defaultColWidth="9.140625" defaultRowHeight="12.75"/>
  <sheetData/>
  <sheetProtection/>
  <printOptions gridLines="1"/>
  <pageMargins left="0.75" right="0.75" top="1" bottom="1" header="0.5" footer="0.5"/>
  <pageSetup horizontalDpi="120" verticalDpi="120" orientation="portrait" r:id="rId2"/>
  <headerFooter alignWithMargins="0">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E20" sqref="E20"/>
    </sheetView>
  </sheetViews>
  <sheetFormatPr defaultColWidth="9.140625" defaultRowHeight="12.75"/>
  <sheetData/>
  <sheetProtection/>
  <printOptions/>
  <pageMargins left="0.75" right="0.75" top="1" bottom="1" header="0.5" footer="0.5"/>
  <pageSetup horizontalDpi="600" verticalDpi="600" orientation="portrait" r:id="rId4"/>
  <drawing r:id="rId3"/>
  <legacyDrawing r:id="rId2"/>
  <oleObjects>
    <oleObject progId="Equation.3" shapeId="10279618" r:id="rId1"/>
  </oleObjects>
</worksheet>
</file>

<file path=xl/worksheets/sheet8.xml><?xml version="1.0" encoding="utf-8"?>
<worksheet xmlns="http://schemas.openxmlformats.org/spreadsheetml/2006/main" xmlns:r="http://schemas.openxmlformats.org/officeDocument/2006/relationships">
  <dimension ref="A18:A18"/>
  <sheetViews>
    <sheetView zoomScalePageLayoutView="0" workbookViewId="0" topLeftCell="A1">
      <selection activeCell="E27" sqref="E27"/>
    </sheetView>
  </sheetViews>
  <sheetFormatPr defaultColWidth="9.140625" defaultRowHeight="12.75"/>
  <sheetData>
    <row r="18" ht="18">
      <c r="A18" s="109" t="s">
        <v>83</v>
      </c>
    </row>
  </sheetData>
  <sheetProtection/>
  <printOptions/>
  <pageMargins left="0.75" right="0.75" top="1" bottom="1" header="0.5" footer="0.5"/>
  <pageSetup horizontalDpi="600" verticalDpi="600" orientation="portrait" r:id="rId6"/>
  <drawing r:id="rId5"/>
  <legacyDrawing r:id="rId4"/>
  <oleObjects>
    <oleObject progId="Equation.3" shapeId="4544316" r:id="rId1"/>
    <oleObject progId="Equation.3" shapeId="8674415" r:id="rId2"/>
    <oleObject progId="Equation.3" shapeId="42979516" r:id="rId3"/>
  </oleObjects>
</worksheet>
</file>

<file path=xl/worksheets/sheet9.xml><?xml version="1.0" encoding="utf-8"?>
<worksheet xmlns="http://schemas.openxmlformats.org/spreadsheetml/2006/main" xmlns:r="http://schemas.openxmlformats.org/officeDocument/2006/relationships">
  <dimension ref="A3:A19"/>
  <sheetViews>
    <sheetView zoomScalePageLayoutView="0" workbookViewId="0" topLeftCell="A1">
      <selection activeCell="A24" sqref="A24"/>
    </sheetView>
  </sheetViews>
  <sheetFormatPr defaultColWidth="9.140625" defaultRowHeight="12.75"/>
  <sheetData>
    <row r="3" ht="15.75">
      <c r="A3" s="108" t="s">
        <v>82</v>
      </c>
    </row>
    <row r="19" ht="12.75">
      <c r="A19" s="53"/>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RAndrews</dc:creator>
  <cp:keywords/>
  <dc:description/>
  <cp:lastModifiedBy>RAndrews</cp:lastModifiedBy>
  <dcterms:created xsi:type="dcterms:W3CDTF">2000-03-02T16:06:55Z</dcterms:created>
  <dcterms:modified xsi:type="dcterms:W3CDTF">2015-03-16T18:13:15Z</dcterms:modified>
  <cp:category/>
  <cp:version/>
  <cp:contentType/>
  <cp:contentStatus/>
</cp:coreProperties>
</file>