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4775" windowHeight="4455" activeTab="0"/>
  </bookViews>
  <sheets>
    <sheet name="Purchase Order Data" sheetId="1" r:id="rId1"/>
    <sheet name="Match_1" sheetId="2" r:id="rId2"/>
    <sheet name="Ordered Data" sheetId="3" r:id="rId3"/>
    <sheet name="Match_Index" sheetId="4" r:id="rId4"/>
    <sheet name="Mean" sheetId="5" r:id="rId5"/>
    <sheet name="Median" sheetId="6" r:id="rId6"/>
    <sheet name="Variance" sheetId="7" r:id="rId7"/>
    <sheet name="z-scores" sheetId="8" r:id="rId8"/>
    <sheet name="Descriptive Statistics" sheetId="9" r:id="rId9"/>
    <sheet name="Sheet1" sheetId="10" r:id="rId10"/>
  </sheets>
  <definedNames>
    <definedName name="_xlfn.STDEV.S" hidden="1">#NAME?</definedName>
    <definedName name="_xlfn.VAR.S" hidden="1">#NAME?</definedName>
  </definedNames>
  <calcPr fullCalcOnLoad="1"/>
  <pivotCaches>
    <pivotCache cacheId="1" r:id="rId11"/>
  </pivotCaches>
</workbook>
</file>

<file path=xl/comments1.xml><?xml version="1.0" encoding="utf-8"?>
<comments xmlns="http://schemas.openxmlformats.org/spreadsheetml/2006/main">
  <authors>
    <author>R. Andrews</author>
  </authors>
  <commentList>
    <comment ref="F2" authorId="0">
      <text>
        <r>
          <rPr>
            <b/>
            <sz val="9"/>
            <rFont val="Tahoma"/>
            <family val="2"/>
          </rPr>
          <t xml:space="preserve">I added this variable.
Small is &lt; 10
Medium is between 10 &amp; 75
BIG is over 75
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Added categorical variable for oder quantity.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<sst xmlns="http://schemas.openxmlformats.org/spreadsheetml/2006/main" count="1013" uniqueCount="304">
  <si>
    <t>Quantity</t>
  </si>
  <si>
    <t>Spacetime Technologies</t>
  </si>
  <si>
    <t>Durrable Products</t>
  </si>
  <si>
    <t>Fast-Tie Aerospace</t>
  </si>
  <si>
    <t>Airframe fasteners</t>
  </si>
  <si>
    <t>Bolt-nut package</t>
  </si>
  <si>
    <t>Gasket</t>
  </si>
  <si>
    <t>Hulkey Fasteners</t>
  </si>
  <si>
    <t>Alum Sheeting</t>
  </si>
  <si>
    <t>A1234</t>
  </si>
  <si>
    <t>A1235</t>
  </si>
  <si>
    <t>A1346</t>
  </si>
  <si>
    <t>A1345</t>
  </si>
  <si>
    <t>A1456</t>
  </si>
  <si>
    <t>A1457</t>
  </si>
  <si>
    <t>A1567</t>
  </si>
  <si>
    <t>A1344</t>
  </si>
  <si>
    <t>B1234</t>
  </si>
  <si>
    <t>B1345</t>
  </si>
  <si>
    <t>B1468</t>
  </si>
  <si>
    <t>B1589</t>
  </si>
  <si>
    <t>B1666</t>
  </si>
  <si>
    <t>B2333</t>
  </si>
  <si>
    <t>B2345</t>
  </si>
  <si>
    <t>B2356</t>
  </si>
  <si>
    <t>B2367</t>
  </si>
  <si>
    <t>B2378</t>
  </si>
  <si>
    <t>C1212</t>
  </si>
  <si>
    <t>C2323</t>
  </si>
  <si>
    <t>C3434</t>
  </si>
  <si>
    <t>C4545</t>
  </si>
  <si>
    <t>C5656</t>
  </si>
  <si>
    <t>C3232</t>
  </si>
  <si>
    <t>D3232</t>
  </si>
  <si>
    <t>D2121</t>
  </si>
  <si>
    <t>B2499</t>
  </si>
  <si>
    <t>B2498</t>
  </si>
  <si>
    <t>B2566</t>
  </si>
  <si>
    <t>B2511</t>
  </si>
  <si>
    <t>B2519</t>
  </si>
  <si>
    <t>B2528</t>
  </si>
  <si>
    <t>B2537</t>
  </si>
  <si>
    <t>C0234</t>
  </si>
  <si>
    <t>C1313</t>
  </si>
  <si>
    <t>C2929</t>
  </si>
  <si>
    <t>C8989</t>
  </si>
  <si>
    <t>D1212</t>
  </si>
  <si>
    <t>A3467</t>
  </si>
  <si>
    <t>A5689</t>
  </si>
  <si>
    <t>A1222</t>
  </si>
  <si>
    <t>A1444</t>
  </si>
  <si>
    <t>A1445</t>
  </si>
  <si>
    <t>A1449</t>
  </si>
  <si>
    <t>Steelpin Inc.</t>
  </si>
  <si>
    <t>A0223</t>
  </si>
  <si>
    <t>A0443</t>
  </si>
  <si>
    <t>A0446</t>
  </si>
  <si>
    <t>B0247</t>
  </si>
  <si>
    <t>B0479</t>
  </si>
  <si>
    <t>B0567</t>
  </si>
  <si>
    <t>A0555</t>
  </si>
  <si>
    <t>A0666</t>
  </si>
  <si>
    <t>A0777</t>
  </si>
  <si>
    <t>A0533</t>
  </si>
  <si>
    <t>A0622</t>
  </si>
  <si>
    <t>A0111</t>
  </si>
  <si>
    <t>A0115</t>
  </si>
  <si>
    <t>A0123</t>
  </si>
  <si>
    <t>A0205</t>
  </si>
  <si>
    <t>A0207</t>
  </si>
  <si>
    <t>B3111</t>
  </si>
  <si>
    <t>B3222</t>
  </si>
  <si>
    <t>B3333</t>
  </si>
  <si>
    <t>B3022</t>
  </si>
  <si>
    <t>C0456</t>
  </si>
  <si>
    <t>C0467</t>
  </si>
  <si>
    <t>C0589</t>
  </si>
  <si>
    <t>Manley Valve</t>
  </si>
  <si>
    <t>Pylon Accessories</t>
  </si>
  <si>
    <t>A2345</t>
  </si>
  <si>
    <t>A2356</t>
  </si>
  <si>
    <t>A2367</t>
  </si>
  <si>
    <t>A2378</t>
  </si>
  <si>
    <t>A9876</t>
  </si>
  <si>
    <t>A9865</t>
  </si>
  <si>
    <t>A9842</t>
  </si>
  <si>
    <t>A9821</t>
  </si>
  <si>
    <t>C1111</t>
  </si>
  <si>
    <t>C2222</t>
  </si>
  <si>
    <t>C3333</t>
  </si>
  <si>
    <t>A9999</t>
  </si>
  <si>
    <t>B1111</t>
  </si>
  <si>
    <t>D1111</t>
  </si>
  <si>
    <t>D3333</t>
  </si>
  <si>
    <t>C2211</t>
  </si>
  <si>
    <t>C6765</t>
  </si>
  <si>
    <t>C7875</t>
  </si>
  <si>
    <t>C8854</t>
  </si>
  <si>
    <t>Control Panel</t>
  </si>
  <si>
    <t>Side Panel</t>
  </si>
  <si>
    <t>Electrical Connector</t>
  </si>
  <si>
    <t>Panel Decal</t>
  </si>
  <si>
    <t>Hatch Decal</t>
  </si>
  <si>
    <t>Door Decal</t>
  </si>
  <si>
    <t>Machined Valve</t>
  </si>
  <si>
    <t>Pressure Gauge</t>
  </si>
  <si>
    <t>Shielded Cable/ft.</t>
  </si>
  <si>
    <t>O-Ring</t>
  </si>
  <si>
    <t>Order No.</t>
  </si>
  <si>
    <t>Item No.</t>
  </si>
  <si>
    <t>Item Description</t>
  </si>
  <si>
    <t>Item Cost</t>
  </si>
  <si>
    <t>Cost per order</t>
  </si>
  <si>
    <t>Arrival Date</t>
  </si>
  <si>
    <t>A0204</t>
  </si>
  <si>
    <t>A0433</t>
  </si>
  <si>
    <t>B0447</t>
  </si>
  <si>
    <t>B0445</t>
  </si>
  <si>
    <t>B3041</t>
  </si>
  <si>
    <t>B3042</t>
  </si>
  <si>
    <t>C0423</t>
  </si>
  <si>
    <t>C0433</t>
  </si>
  <si>
    <t>Order Date</t>
  </si>
  <si>
    <t xml:space="preserve">Supplier </t>
  </si>
  <si>
    <t>A/P Terms (Months)</t>
  </si>
  <si>
    <t>Sum of cost/order</t>
  </si>
  <si>
    <t>Number of observations</t>
  </si>
  <si>
    <t>Mean cost/order</t>
  </si>
  <si>
    <t>Excel AVERAGE  function</t>
  </si>
  <si>
    <t>Rank</t>
  </si>
  <si>
    <t>Median</t>
  </si>
  <si>
    <t>Average</t>
  </si>
  <si>
    <t>Observation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</si>
  <si>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</si>
  <si>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</si>
  <si>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</si>
  <si>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</si>
  <si>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</si>
  <si>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</si>
  <si>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</si>
  <si>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</si>
  <si>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</si>
  <si>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</si>
  <si>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</si>
  <si>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</si>
  <si>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</si>
  <si>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</si>
  <si>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</si>
  <si>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</si>
  <si>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</si>
  <si>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</si>
  <si>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</si>
  <si>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</si>
  <si>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</si>
  <si>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</si>
  <si>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</si>
  <si>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</si>
  <si>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</si>
  <si>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</si>
  <si>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</si>
  <si>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</si>
  <si>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</si>
  <si>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</si>
  <si>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</si>
  <si>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</si>
  <si>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</si>
  <si>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</si>
  <si>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</si>
  <si>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</si>
  <si>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</si>
  <si>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</si>
  <si>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</si>
  <si>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</si>
  <si>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</si>
  <si>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</si>
  <si>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</si>
  <si>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</si>
  <si>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</si>
  <si>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</si>
  <si>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</si>
  <si>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</si>
  <si>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</si>
  <si>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</si>
  <si>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</si>
  <si>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</si>
  <si>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</si>
  <si>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</si>
  <si>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</si>
  <si>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</si>
  <si>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</si>
  <si>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</si>
  <si>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</si>
  <si>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</si>
  <si>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</si>
  <si>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</si>
  <si>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</si>
  <si>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</si>
  <si>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</si>
  <si>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</si>
  <si>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</si>
  <si>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</si>
  <si>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</si>
  <si>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</si>
  <si>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</si>
  <si>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</si>
  <si>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</si>
  <si>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</si>
  <si>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</si>
  <si>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</si>
  <si>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</si>
  <si>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</si>
  <si>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</si>
  <si>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</si>
  <si>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</si>
  <si>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</si>
  <si>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</si>
  <si>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</si>
  <si>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</si>
  <si>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</si>
  <si>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</si>
  <si>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</si>
  <si>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</si>
  <si>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</si>
  <si>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</si>
  <si>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</si>
  <si>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</si>
  <si>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</si>
  <si>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(xi - mean)</t>
  </si>
  <si>
    <t>(xi - mean)^2</t>
  </si>
  <si>
    <t>Sum</t>
  </si>
  <si>
    <t>Sum of squared deviations</t>
  </si>
  <si>
    <t>Variance</t>
  </si>
  <si>
    <t>Excel VAR.S function</t>
  </si>
  <si>
    <t>Mean</t>
  </si>
  <si>
    <t>z-score</t>
  </si>
  <si>
    <t>Standard Deviation</t>
  </si>
  <si>
    <t>Standard Error</t>
  </si>
  <si>
    <t>Mode</t>
  </si>
  <si>
    <t>Sample Variance</t>
  </si>
  <si>
    <t>Kurtosis</t>
  </si>
  <si>
    <t>Skewness</t>
  </si>
  <si>
    <t>Range</t>
  </si>
  <si>
    <t>Minimum</t>
  </si>
  <si>
    <t>Maximum</t>
  </si>
  <si>
    <t>Count</t>
  </si>
  <si>
    <t>Excel Functions covered</t>
  </si>
  <si>
    <t>Evan's text</t>
  </si>
  <si>
    <t>VLOOKUP</t>
  </si>
  <si>
    <t>Looks up a supplied value in the first column of a table, and returns the corresponding value from another column</t>
  </si>
  <si>
    <t>pg 41</t>
  </si>
  <si>
    <t>HLOOKUP</t>
  </si>
  <si>
    <t>Looks up a supplied value in the first row of a table, and returns the corresponding value from another row</t>
  </si>
  <si>
    <t>INDEX</t>
  </si>
  <si>
    <t>Returns a reference to a cell (or range of cells) for requested rows and columns within a supplied range</t>
  </si>
  <si>
    <t>MATCH</t>
  </si>
  <si>
    <t>Finds the relative position of a value in a supplied array</t>
  </si>
  <si>
    <t xml:space="preserve"> =MATCH(1369,'Purchase Order Data'!$C$3:$C$96,1)</t>
  </si>
  <si>
    <t xml:space="preserve"> =MATCH(1369,'Purchase Order Data'!$C$3:$C$96,0)</t>
  </si>
  <si>
    <t>1 or omitted</t>
  </si>
  <si>
    <r>
      <t>MATCH</t>
    </r>
    <r>
      <rPr>
        <sz val="14"/>
        <color indexed="63"/>
        <rFont val="Segoe UI"/>
        <family val="2"/>
      </rPr>
      <t xml:space="preserve"> finds the largest value that is less than or equal to </t>
    </r>
    <r>
      <rPr>
        <i/>
        <sz val="14"/>
        <color indexed="63"/>
        <rFont val="Segoe UI"/>
        <family val="2"/>
      </rPr>
      <t>lookup_value</t>
    </r>
    <r>
      <rPr>
        <sz val="14"/>
        <color indexed="63"/>
        <rFont val="Segoe UI"/>
        <family val="2"/>
      </rPr>
      <t xml:space="preserve">. The values in the </t>
    </r>
    <r>
      <rPr>
        <i/>
        <sz val="14"/>
        <color indexed="63"/>
        <rFont val="Segoe UI"/>
        <family val="2"/>
      </rPr>
      <t>lookup_array</t>
    </r>
    <r>
      <rPr>
        <sz val="14"/>
        <color indexed="63"/>
        <rFont val="Segoe UI"/>
        <family val="2"/>
      </rPr>
      <t xml:space="preserve"> argument must be placed in ascending order, for example: ...-2, -1, 0, 1, 2, ..., A-Z, FALSE, TRUE.</t>
    </r>
  </si>
  <si>
    <r>
      <t>MATCH</t>
    </r>
    <r>
      <rPr>
        <sz val="14"/>
        <color indexed="63"/>
        <rFont val="Segoe UI"/>
        <family val="2"/>
      </rPr>
      <t xml:space="preserve"> finds the first value that is exactly equal to </t>
    </r>
    <r>
      <rPr>
        <i/>
        <sz val="14"/>
        <color indexed="63"/>
        <rFont val="Segoe UI"/>
        <family val="2"/>
      </rPr>
      <t>lookup_value</t>
    </r>
    <r>
      <rPr>
        <sz val="14"/>
        <color indexed="63"/>
        <rFont val="Segoe UI"/>
        <family val="2"/>
      </rPr>
      <t xml:space="preserve">. The values in the </t>
    </r>
    <r>
      <rPr>
        <i/>
        <sz val="14"/>
        <color indexed="63"/>
        <rFont val="Segoe UI"/>
        <family val="2"/>
      </rPr>
      <t>lookup_array</t>
    </r>
    <r>
      <rPr>
        <sz val="14"/>
        <color indexed="63"/>
        <rFont val="Segoe UI"/>
        <family val="2"/>
      </rPr>
      <t xml:space="preserve"> argument can be in any order.</t>
    </r>
  </si>
  <si>
    <r>
      <t>MATCH</t>
    </r>
    <r>
      <rPr>
        <sz val="14"/>
        <color indexed="63"/>
        <rFont val="Segoe UI"/>
        <family val="2"/>
      </rPr>
      <t xml:space="preserve"> finds the smallest value that is greater than or equal to</t>
    </r>
    <r>
      <rPr>
        <i/>
        <sz val="14"/>
        <color indexed="63"/>
        <rFont val="Segoe UI"/>
        <family val="2"/>
      </rPr>
      <t xml:space="preserve"> lookup_value</t>
    </r>
    <r>
      <rPr>
        <sz val="14"/>
        <color indexed="63"/>
        <rFont val="Segoe UI"/>
        <family val="2"/>
      </rPr>
      <t xml:space="preserve">. The values in the </t>
    </r>
    <r>
      <rPr>
        <i/>
        <sz val="14"/>
        <color indexed="63"/>
        <rFont val="Segoe UI"/>
        <family val="2"/>
      </rPr>
      <t>lookup_array</t>
    </r>
    <r>
      <rPr>
        <sz val="14"/>
        <color indexed="63"/>
        <rFont val="Segoe UI"/>
        <family val="2"/>
      </rPr>
      <t xml:space="preserve"> argument must be placed in descending order, for example: TRUE, FALSE, Z-A, ...2, 1, 0, -1, -2, ..., and so on.</t>
    </r>
  </si>
  <si>
    <t xml:space="preserve"> =MATCH(1369,'Purchase Order Data'!$C$3:$C$96,-1)</t>
  </si>
  <si>
    <t>Purchase Orders  (data downloaded from book's data set)</t>
  </si>
  <si>
    <t>Row</t>
  </si>
  <si>
    <t>Value in row 8 is 1243</t>
  </si>
  <si>
    <t>Value in row 2 is 5417</t>
  </si>
  <si>
    <t xml:space="preserve"> =MATCH(1369,'Ordered Data'!$C$3:$C$96,0)</t>
  </si>
  <si>
    <t>Data are in ascending order, not decending</t>
  </si>
  <si>
    <t>Order Day</t>
  </si>
  <si>
    <t>#</t>
  </si>
  <si>
    <t>Day</t>
  </si>
  <si>
    <t>January</t>
  </si>
  <si>
    <t>Sunday</t>
  </si>
  <si>
    <t>February</t>
  </si>
  <si>
    <t>Monday</t>
  </si>
  <si>
    <t>March</t>
  </si>
  <si>
    <t>Tuesday</t>
  </si>
  <si>
    <t>April</t>
  </si>
  <si>
    <t>Wednesday</t>
  </si>
  <si>
    <t>May</t>
  </si>
  <si>
    <t>Thursday</t>
  </si>
  <si>
    <t>June</t>
  </si>
  <si>
    <t>Friday</t>
  </si>
  <si>
    <t>July</t>
  </si>
  <si>
    <t>Saturday</t>
  </si>
  <si>
    <t>August</t>
  </si>
  <si>
    <t>September</t>
  </si>
  <si>
    <t>October</t>
  </si>
  <si>
    <t>November</t>
  </si>
  <si>
    <t>December</t>
  </si>
  <si>
    <t>Days</t>
  </si>
  <si>
    <t>Grand Total</t>
  </si>
  <si>
    <t>Count of Days</t>
  </si>
  <si>
    <t>Average of Days</t>
  </si>
  <si>
    <t>Average of Cost per order</t>
  </si>
  <si>
    <t>Values</t>
  </si>
  <si>
    <t xml:space="preserve"> =INDEX('Ordered Data'!$A$2:$K$96,A7,9)</t>
  </si>
  <si>
    <t xml:space="preserve"> =INDEX('Ordered Data'!$A$2:$K$96,A8,9)</t>
  </si>
  <si>
    <t xml:space="preserve"> Date of Order is in Column 9</t>
  </si>
  <si>
    <t>VLOOKUP table</t>
  </si>
  <si>
    <t>Note:  row 16 in the array corresponds to row 18 in the Data</t>
  </si>
  <si>
    <t>Cost Cat</t>
  </si>
  <si>
    <t>Quant Cat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</si>
</sst>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[$-409]dddd\,\ mmmm\ dd\,\ yyyy"/>
    <numFmt numFmtId="173" formatCode="[$-409]h:mm:ss\ AM/PM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4"/>
      <color indexed="63"/>
      <name val="Segoe UI"/>
      <family val="2"/>
    </font>
    <font>
      <i/>
      <sz val="14"/>
      <color indexed="63"/>
      <name val="Segoe UI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sz val="10.75"/>
      <color indexed="8"/>
      <name val="Calibri"/>
      <family val="2"/>
    </font>
    <font>
      <b/>
      <sz val="10"/>
      <color indexed="12"/>
      <name val="Arial"/>
      <family val="2"/>
    </font>
    <font>
      <sz val="14"/>
      <color indexed="63"/>
      <name val="Segoe UI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5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0.75"/>
      <color theme="1"/>
      <name val="Calibri"/>
      <family val="2"/>
    </font>
    <font>
      <b/>
      <sz val="10"/>
      <color rgb="FF0000FF"/>
      <name val="Arial"/>
      <family val="2"/>
    </font>
    <font>
      <sz val="14"/>
      <color rgb="FF444444"/>
      <name val="Segoe UI"/>
      <family val="2"/>
    </font>
    <font>
      <sz val="14"/>
      <color rgb="FF444444"/>
      <name val="Segoe UI"/>
      <family val="2"/>
    </font>
    <font>
      <b/>
      <sz val="10"/>
      <color rgb="FFFF0000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b/>
      <sz val="11"/>
      <color theme="9" tint="-0.24997000396251678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/>
      <right style="medium">
        <color rgb="FFCCCCCC"/>
      </right>
      <top/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right"/>
    </xf>
    <xf numFmtId="44" fontId="0" fillId="0" borderId="0" xfId="44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44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4" fontId="0" fillId="0" borderId="0" xfId="44" applyFont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43" fontId="0" fillId="0" borderId="0" xfId="42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56" fillId="34" borderId="13" xfId="0" applyFont="1" applyFill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56" fillId="34" borderId="13" xfId="0" applyFont="1" applyFill="1" applyBorder="1" applyAlignment="1">
      <alignment vertical="top" wrapText="1" indent="1"/>
    </xf>
    <xf numFmtId="0" fontId="56" fillId="34" borderId="14" xfId="0" applyFont="1" applyFill="1" applyBorder="1" applyAlignment="1">
      <alignment horizontal="left" vertical="top" wrapText="1" indent="1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35" borderId="15" xfId="0" applyFont="1" applyFill="1" applyBorder="1" applyAlignment="1">
      <alignment vertical="top" wrapText="1" indent="1"/>
    </xf>
    <xf numFmtId="0" fontId="59" fillId="35" borderId="15" xfId="0" applyFont="1" applyFill="1" applyBorder="1" applyAlignment="1">
      <alignment vertical="top" wrapText="1" indent="1"/>
    </xf>
    <xf numFmtId="0" fontId="58" fillId="36" borderId="16" xfId="0" applyFont="1" applyFill="1" applyBorder="1" applyAlignment="1">
      <alignment vertical="top" wrapText="1" indent="1"/>
    </xf>
    <xf numFmtId="0" fontId="59" fillId="36" borderId="16" xfId="0" applyFont="1" applyFill="1" applyBorder="1" applyAlignment="1">
      <alignment vertical="top" wrapText="1" indent="1"/>
    </xf>
    <xf numFmtId="0" fontId="3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37" borderId="0" xfId="55" applyFill="1" applyAlignment="1">
      <alignment horizontal="center"/>
      <protection/>
    </xf>
    <xf numFmtId="0" fontId="7" fillId="37" borderId="0" xfId="55" applyFill="1">
      <alignment/>
      <protection/>
    </xf>
    <xf numFmtId="0" fontId="61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44" fontId="65" fillId="0" borderId="0" xfId="44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numFmt numFmtId="43" formatCode="_(* #,##0.00_);_(* \(#,##0.00\);_(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10</xdr:row>
      <xdr:rowOff>495300</xdr:rowOff>
    </xdr:from>
    <xdr:to>
      <xdr:col>1</xdr:col>
      <xdr:colOff>3581400</xdr:colOff>
      <xdr:row>10</xdr:row>
      <xdr:rowOff>504825</xdr:rowOff>
    </xdr:to>
    <xdr:pic>
      <xdr:nvPicPr>
        <xdr:cNvPr id="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781300"/>
          <a:ext cx="790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742950</xdr:rowOff>
    </xdr:from>
    <xdr:to>
      <xdr:col>1</xdr:col>
      <xdr:colOff>3352800</xdr:colOff>
      <xdr:row>10</xdr:row>
      <xdr:rowOff>781050</xdr:rowOff>
    </xdr:to>
    <xdr:pic>
      <xdr:nvPicPr>
        <xdr:cNvPr id="2" name="In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028950"/>
          <a:ext cx="3171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1019175</xdr:rowOff>
    </xdr:from>
    <xdr:to>
      <xdr:col>1</xdr:col>
      <xdr:colOff>2190750</xdr:colOff>
      <xdr:row>10</xdr:row>
      <xdr:rowOff>1038225</xdr:rowOff>
    </xdr:to>
    <xdr:pic>
      <xdr:nvPicPr>
        <xdr:cNvPr id="3" name="In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3305175"/>
          <a:ext cx="2047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11</xdr:row>
      <xdr:rowOff>495300</xdr:rowOff>
    </xdr:from>
    <xdr:to>
      <xdr:col>1</xdr:col>
      <xdr:colOff>3505200</xdr:colOff>
      <xdr:row>11</xdr:row>
      <xdr:rowOff>533400</xdr:rowOff>
    </xdr:to>
    <xdr:pic>
      <xdr:nvPicPr>
        <xdr:cNvPr id="4" name="In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4076700"/>
          <a:ext cx="1371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</xdr:row>
      <xdr:rowOff>771525</xdr:rowOff>
    </xdr:from>
    <xdr:to>
      <xdr:col>1</xdr:col>
      <xdr:colOff>3714750</xdr:colOff>
      <xdr:row>11</xdr:row>
      <xdr:rowOff>800100</xdr:rowOff>
    </xdr:to>
    <xdr:pic>
      <xdr:nvPicPr>
        <xdr:cNvPr id="5" name="In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4352925"/>
          <a:ext cx="3533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12</xdr:row>
      <xdr:rowOff>514350</xdr:rowOff>
    </xdr:from>
    <xdr:to>
      <xdr:col>1</xdr:col>
      <xdr:colOff>3752850</xdr:colOff>
      <xdr:row>12</xdr:row>
      <xdr:rowOff>523875</xdr:rowOff>
    </xdr:to>
    <xdr:pic>
      <xdr:nvPicPr>
        <xdr:cNvPr id="6" name="In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5133975"/>
          <a:ext cx="314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12</xdr:row>
      <xdr:rowOff>742950</xdr:rowOff>
    </xdr:from>
    <xdr:to>
      <xdr:col>1</xdr:col>
      <xdr:colOff>3600450</xdr:colOff>
      <xdr:row>12</xdr:row>
      <xdr:rowOff>847725</xdr:rowOff>
    </xdr:to>
    <xdr:pic>
      <xdr:nvPicPr>
        <xdr:cNvPr id="7" name="Ink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5362575"/>
          <a:ext cx="3409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</xdr:row>
      <xdr:rowOff>1000125</xdr:rowOff>
    </xdr:from>
    <xdr:to>
      <xdr:col>1</xdr:col>
      <xdr:colOff>2581275</xdr:colOff>
      <xdr:row>12</xdr:row>
      <xdr:rowOff>1076325</xdr:rowOff>
    </xdr:to>
    <xdr:pic>
      <xdr:nvPicPr>
        <xdr:cNvPr id="8" name="In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56197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1276350</xdr:colOff>
      <xdr:row>7</xdr:row>
      <xdr:rowOff>9525</xdr:rowOff>
    </xdr:from>
    <xdr:to>
      <xdr:col>1</xdr:col>
      <xdr:colOff>19050</xdr:colOff>
      <xdr:row>7</xdr:row>
      <xdr:rowOff>142875</xdr:rowOff>
    </xdr:to>
    <xdr:pic>
      <xdr:nvPicPr>
        <xdr:cNvPr id="9" name="In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6350" y="18097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1295400</xdr:colOff>
      <xdr:row>8</xdr:row>
      <xdr:rowOff>19050</xdr:rowOff>
    </xdr:from>
    <xdr:to>
      <xdr:col>1</xdr:col>
      <xdr:colOff>28575</xdr:colOff>
      <xdr:row>9</xdr:row>
      <xdr:rowOff>0</xdr:rowOff>
    </xdr:to>
    <xdr:pic>
      <xdr:nvPicPr>
        <xdr:cNvPr id="10" name="Ink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5400" y="19812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2790825</xdr:colOff>
      <xdr:row>10</xdr:row>
      <xdr:rowOff>495300</xdr:rowOff>
    </xdr:from>
    <xdr:to>
      <xdr:col>1</xdr:col>
      <xdr:colOff>3581400</xdr:colOff>
      <xdr:row>10</xdr:row>
      <xdr:rowOff>504825</xdr:rowOff>
    </xdr:to>
    <xdr:pic>
      <xdr:nvPicPr>
        <xdr:cNvPr id="1" name="In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19400"/>
          <a:ext cx="790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742950</xdr:rowOff>
    </xdr:from>
    <xdr:to>
      <xdr:col>1</xdr:col>
      <xdr:colOff>3352800</xdr:colOff>
      <xdr:row>10</xdr:row>
      <xdr:rowOff>781050</xdr:rowOff>
    </xdr:to>
    <xdr:pic>
      <xdr:nvPicPr>
        <xdr:cNvPr id="2" name="In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067050"/>
          <a:ext cx="3171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1019175</xdr:rowOff>
    </xdr:from>
    <xdr:to>
      <xdr:col>1</xdr:col>
      <xdr:colOff>2190750</xdr:colOff>
      <xdr:row>10</xdr:row>
      <xdr:rowOff>1038225</xdr:rowOff>
    </xdr:to>
    <xdr:pic>
      <xdr:nvPicPr>
        <xdr:cNvPr id="3" name="In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3343275"/>
          <a:ext cx="20478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11</xdr:row>
      <xdr:rowOff>495300</xdr:rowOff>
    </xdr:from>
    <xdr:to>
      <xdr:col>1</xdr:col>
      <xdr:colOff>3505200</xdr:colOff>
      <xdr:row>11</xdr:row>
      <xdr:rowOff>533400</xdr:rowOff>
    </xdr:to>
    <xdr:pic>
      <xdr:nvPicPr>
        <xdr:cNvPr id="4" name="In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4114800"/>
          <a:ext cx="1371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</xdr:row>
      <xdr:rowOff>771525</xdr:rowOff>
    </xdr:from>
    <xdr:to>
      <xdr:col>1</xdr:col>
      <xdr:colOff>3714750</xdr:colOff>
      <xdr:row>11</xdr:row>
      <xdr:rowOff>800100</xdr:rowOff>
    </xdr:to>
    <xdr:pic>
      <xdr:nvPicPr>
        <xdr:cNvPr id="5" name="In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4391025"/>
          <a:ext cx="3533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3438525</xdr:colOff>
      <xdr:row>12</xdr:row>
      <xdr:rowOff>514350</xdr:rowOff>
    </xdr:from>
    <xdr:to>
      <xdr:col>1</xdr:col>
      <xdr:colOff>3752850</xdr:colOff>
      <xdr:row>12</xdr:row>
      <xdr:rowOff>523875</xdr:rowOff>
    </xdr:to>
    <xdr:pic>
      <xdr:nvPicPr>
        <xdr:cNvPr id="6" name="In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5172075"/>
          <a:ext cx="314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12</xdr:row>
      <xdr:rowOff>742950</xdr:rowOff>
    </xdr:from>
    <xdr:to>
      <xdr:col>1</xdr:col>
      <xdr:colOff>3600450</xdr:colOff>
      <xdr:row>12</xdr:row>
      <xdr:rowOff>847725</xdr:rowOff>
    </xdr:to>
    <xdr:pic>
      <xdr:nvPicPr>
        <xdr:cNvPr id="7" name="Ink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5400675"/>
          <a:ext cx="34099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</xdr:row>
      <xdr:rowOff>1000125</xdr:rowOff>
    </xdr:from>
    <xdr:to>
      <xdr:col>1</xdr:col>
      <xdr:colOff>2581275</xdr:colOff>
      <xdr:row>12</xdr:row>
      <xdr:rowOff>1076325</xdr:rowOff>
    </xdr:to>
    <xdr:pic>
      <xdr:nvPicPr>
        <xdr:cNvPr id="8" name="In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0675" y="56578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P96" sheet="Purchase Order Data"/>
  </cacheSource>
  <cacheFields count="14">
    <cacheField name="Supplier ">
      <sharedItems containsMixedTypes="0"/>
    </cacheField>
    <cacheField name="Order No.">
      <sharedItems containsMixedTypes="0"/>
    </cacheField>
    <cacheField name="Item No.">
      <sharedItems containsSemiMixedTypes="0" containsString="0" containsMixedTypes="0" containsNumber="1" containsInteger="1"/>
    </cacheField>
    <cacheField name="Item Description">
      <sharedItems containsMixedTypes="0"/>
    </cacheField>
    <cacheField name="Item Cost">
      <sharedItems containsSemiMixedTypes="0" containsString="0" containsMixedTypes="0" containsNumber="1"/>
    </cacheField>
    <cacheField name="Quantity">
      <sharedItems containsSemiMixedTypes="0" containsString="0" containsMixedTypes="0" containsNumber="1" containsInteger="1"/>
    </cacheField>
    <cacheField name="Cost per order">
      <sharedItems containsSemiMixedTypes="0" containsString="0" containsMixedTypes="0" containsNumber="1"/>
    </cacheField>
    <cacheField name="A/P Terms (Months)">
      <sharedItems containsSemiMixedTypes="0" containsString="0" containsMixedTypes="0" containsNumber="1" containsInteger="1"/>
    </cacheField>
    <cacheField name="Order Date">
      <sharedItems containsSemiMixedTypes="0" containsNonDate="0" containsDate="1" containsString="0" containsMixedTypes="0"/>
    </cacheField>
    <cacheField name="Arrival Date">
      <sharedItems containsSemiMixedTypes="0" containsNonDate="0" containsDate="1" containsString="0" containsMixedTypes="0"/>
    </cacheField>
    <cacheField name="Row">
      <sharedItems containsSemiMixedTypes="0" containsString="0" containsMixedTypes="0" containsNumber="1" containsInteger="1"/>
    </cacheField>
    <cacheField name="#">
      <sharedItems containsSemiMixedTypes="0" containsString="0" containsMixedTypes="0" containsNumber="1" containsInteger="1"/>
    </cacheField>
    <cacheField name="Day">
      <sharedItems containsMixedTypes="0" count="7">
        <s v="Saturday"/>
        <s v="Thursday"/>
        <s v="Monday"/>
        <s v="Tuesday"/>
        <s v="Sunday"/>
        <s v="Friday"/>
        <s v="Wednesday"/>
      </sharedItems>
    </cacheField>
    <cacheField name="Day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R16:U25" firstHeaderRow="1" firstDataRow="2" firstDataCol="1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 numFmtId="44"/>
    <pivotField compact="0" outline="0" showAll="0" numFmtId="165"/>
    <pivotField dataField="1" compact="0" outline="0" showAll="0" numFmtId="44"/>
    <pivotField compact="0" outline="0" showAll="0"/>
    <pivotField compact="0" outline="0" showAll="0" numFmtId="164"/>
    <pivotField compact="0" outline="0" showAll="0" numFmtId="164"/>
    <pivotField compact="0" outline="0" showAll="0"/>
    <pivotField compact="0" outline="0" showAll="0"/>
    <pivotField axis="axisRow" compact="0" outline="0" showAll="0">
      <items count="8">
        <item x="4"/>
        <item x="2"/>
        <item x="3"/>
        <item x="6"/>
        <item x="1"/>
        <item x="5"/>
        <item x="0"/>
        <item t="default"/>
      </items>
    </pivotField>
    <pivotField dataField="1" compact="0" outline="0"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Days" fld="13" subtotal="count" baseField="12" baseItem="0"/>
    <dataField name="Average of Days" fld="13" subtotal="average" baseField="12" baseItem="0"/>
    <dataField name="Average of Cost per order" fld="6" subtotal="average" baseField="12" baseItem="0" numFmtId="43"/>
  </dataFields>
  <formats count="1"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="90" zoomScaleNormal="90" zoomScalePageLayoutView="125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8.8515625" defaultRowHeight="12.75"/>
  <cols>
    <col min="1" max="1" width="22.140625" style="0" bestFit="1" customWidth="1"/>
    <col min="2" max="2" width="9.8515625" style="0" bestFit="1" customWidth="1"/>
    <col min="3" max="3" width="8.7109375" style="0" bestFit="1" customWidth="1"/>
    <col min="4" max="4" width="18.421875" style="0" bestFit="1" customWidth="1"/>
    <col min="5" max="5" width="9.57421875" style="0" bestFit="1" customWidth="1"/>
    <col min="6" max="7" width="9.57421875" style="67" customWidth="1"/>
    <col min="8" max="8" width="8.7109375" style="0" bestFit="1" customWidth="1"/>
    <col min="9" max="9" width="14.28125" style="0" bestFit="1" customWidth="1"/>
    <col min="10" max="10" width="19.140625" style="0" bestFit="1" customWidth="1"/>
    <col min="11" max="11" width="11.140625" style="0" bestFit="1" customWidth="1"/>
    <col min="12" max="12" width="12.00390625" style="0" bestFit="1" customWidth="1"/>
    <col min="13" max="13" width="5.00390625" style="0" customWidth="1"/>
    <col min="14" max="14" width="5.28125" style="55" customWidth="1"/>
    <col min="15" max="15" width="11.140625" style="55" bestFit="1" customWidth="1"/>
    <col min="16" max="16" width="5.421875" style="53" bestFit="1" customWidth="1"/>
    <col min="17" max="17" width="8.8515625" style="0" customWidth="1"/>
    <col min="18" max="18" width="12.00390625" style="0" customWidth="1"/>
    <col min="19" max="19" width="13.8515625" style="0" customWidth="1"/>
    <col min="20" max="20" width="16.140625" style="0" customWidth="1"/>
    <col min="21" max="21" width="25.28125" style="0" bestFit="1" customWidth="1"/>
  </cols>
  <sheetData>
    <row r="1" spans="1:15" ht="12" customHeight="1">
      <c r="A1" s="41" t="s">
        <v>263</v>
      </c>
      <c r="F1" s="64"/>
      <c r="G1" s="64"/>
      <c r="N1" s="63" t="s">
        <v>269</v>
      </c>
      <c r="O1" s="63"/>
    </row>
    <row r="2" spans="1:18" ht="13.5" thickBot="1">
      <c r="A2" s="35" t="s">
        <v>123</v>
      </c>
      <c r="B2" s="35" t="s">
        <v>108</v>
      </c>
      <c r="C2" s="35" t="s">
        <v>109</v>
      </c>
      <c r="D2" s="35" t="s">
        <v>110</v>
      </c>
      <c r="E2" s="35" t="s">
        <v>111</v>
      </c>
      <c r="F2" s="65" t="s">
        <v>302</v>
      </c>
      <c r="G2" s="65" t="s">
        <v>303</v>
      </c>
      <c r="H2" s="35" t="s">
        <v>0</v>
      </c>
      <c r="I2" s="35" t="s">
        <v>112</v>
      </c>
      <c r="J2" s="35" t="s">
        <v>124</v>
      </c>
      <c r="K2" s="35" t="s">
        <v>122</v>
      </c>
      <c r="L2" s="35" t="s">
        <v>113</v>
      </c>
      <c r="M2" s="15" t="s">
        <v>264</v>
      </c>
      <c r="N2" s="54" t="s">
        <v>270</v>
      </c>
      <c r="O2" s="54" t="s">
        <v>271</v>
      </c>
      <c r="P2" s="54" t="s">
        <v>291</v>
      </c>
      <c r="R2" s="62" t="s">
        <v>300</v>
      </c>
    </row>
    <row r="3" spans="1:20" ht="15.75" thickTop="1">
      <c r="A3" s="4" t="s">
        <v>8</v>
      </c>
      <c r="B3" s="1" t="s">
        <v>54</v>
      </c>
      <c r="C3" s="7">
        <v>4224</v>
      </c>
      <c r="D3" s="6" t="s">
        <v>5</v>
      </c>
      <c r="E3" s="3">
        <v>3.95</v>
      </c>
      <c r="F3" s="66" t="str">
        <f>IF(E3&lt;10,"small",IF(E3&gt;77,"BIG","Medium"))</f>
        <v>small</v>
      </c>
      <c r="G3" s="66" t="str">
        <f>IF(H3&lt;200,"&lt;200",IF(H3&gt;2000,"&gt;2,000","200-2,000"))</f>
        <v>&gt;2,000</v>
      </c>
      <c r="H3" s="2">
        <v>4500</v>
      </c>
      <c r="I3" s="3">
        <f aca="true" t="shared" si="0" ref="I3:I34">E3*H3</f>
        <v>17775</v>
      </c>
      <c r="J3" s="12">
        <v>30</v>
      </c>
      <c r="K3" s="5">
        <v>40831</v>
      </c>
      <c r="L3" s="5">
        <v>40836</v>
      </c>
      <c r="M3">
        <v>1</v>
      </c>
      <c r="N3" s="53">
        <f>WEEKDAY(K3,1)</f>
        <v>7</v>
      </c>
      <c r="O3" s="53" t="str">
        <f>VLOOKUP(N3,$R$3:$T$14,3)</f>
        <v>Saturday</v>
      </c>
      <c r="P3" s="53">
        <f>L3-K3</f>
        <v>5</v>
      </c>
      <c r="R3" s="51">
        <v>1</v>
      </c>
      <c r="S3" s="52" t="s">
        <v>272</v>
      </c>
      <c r="T3" s="52" t="s">
        <v>273</v>
      </c>
    </row>
    <row r="4" spans="1:20" ht="15">
      <c r="A4" s="4" t="s">
        <v>8</v>
      </c>
      <c r="B4" s="1" t="s">
        <v>115</v>
      </c>
      <c r="C4" s="1">
        <v>5417</v>
      </c>
      <c r="D4" s="4" t="s">
        <v>98</v>
      </c>
      <c r="E4" s="14">
        <v>255</v>
      </c>
      <c r="F4" s="66" t="str">
        <f aca="true" t="shared" si="1" ref="F4:F67">IF(E4&lt;10,"small",IF(E4&gt;77,"BIG","Medium"))</f>
        <v>BIG</v>
      </c>
      <c r="G4" s="66" t="str">
        <f aca="true" t="shared" si="2" ref="G4:G67">IF(H4&lt;200,"&lt;200",IF(H4&gt;2000,"&gt;2,000","200-2,000"))</f>
        <v>200-2,000</v>
      </c>
      <c r="H4" s="2">
        <v>500</v>
      </c>
      <c r="I4" s="3">
        <f t="shared" si="0"/>
        <v>127500</v>
      </c>
      <c r="J4" s="12">
        <v>30</v>
      </c>
      <c r="K4" s="5">
        <v>40836</v>
      </c>
      <c r="L4" s="5">
        <v>40843</v>
      </c>
      <c r="M4">
        <v>2</v>
      </c>
      <c r="N4" s="53">
        <f aca="true" t="shared" si="3" ref="N4:N67">WEEKDAY(K4,1)</f>
        <v>5</v>
      </c>
      <c r="O4" s="53" t="str">
        <f aca="true" t="shared" si="4" ref="O4:O67">VLOOKUP(N4,$R$3:$T$14,3)</f>
        <v>Thursday</v>
      </c>
      <c r="P4" s="53">
        <f aca="true" t="shared" si="5" ref="P4:P67">L4-K4</f>
        <v>7</v>
      </c>
      <c r="R4" s="51">
        <v>2</v>
      </c>
      <c r="S4" s="52" t="s">
        <v>274</v>
      </c>
      <c r="T4" s="52" t="s">
        <v>275</v>
      </c>
    </row>
    <row r="5" spans="1:20" ht="15">
      <c r="A5" s="4" t="s">
        <v>8</v>
      </c>
      <c r="B5" s="1" t="s">
        <v>55</v>
      </c>
      <c r="C5" s="7">
        <v>1243</v>
      </c>
      <c r="D5" s="6" t="s">
        <v>4</v>
      </c>
      <c r="E5" s="3">
        <v>4.25</v>
      </c>
      <c r="F5" s="66" t="str">
        <f t="shared" si="1"/>
        <v>small</v>
      </c>
      <c r="G5" s="66" t="str">
        <f t="shared" si="2"/>
        <v>&gt;2,000</v>
      </c>
      <c r="H5" s="2">
        <v>10000</v>
      </c>
      <c r="I5" s="8">
        <f t="shared" si="0"/>
        <v>42500</v>
      </c>
      <c r="J5" s="12">
        <v>30</v>
      </c>
      <c r="K5" s="5">
        <v>40763</v>
      </c>
      <c r="L5" s="5">
        <v>40769</v>
      </c>
      <c r="M5">
        <v>3</v>
      </c>
      <c r="N5" s="53">
        <f t="shared" si="3"/>
        <v>2</v>
      </c>
      <c r="O5" s="53" t="str">
        <f t="shared" si="4"/>
        <v>Monday</v>
      </c>
      <c r="P5" s="53">
        <f t="shared" si="5"/>
        <v>6</v>
      </c>
      <c r="R5" s="51">
        <v>3</v>
      </c>
      <c r="S5" s="52" t="s">
        <v>276</v>
      </c>
      <c r="T5" s="52" t="s">
        <v>277</v>
      </c>
    </row>
    <row r="6" spans="1:20" ht="15">
      <c r="A6" s="4" t="s">
        <v>8</v>
      </c>
      <c r="B6" s="1" t="s">
        <v>56</v>
      </c>
      <c r="C6" s="1">
        <v>5417</v>
      </c>
      <c r="D6" s="4" t="s">
        <v>98</v>
      </c>
      <c r="E6" s="3">
        <v>255</v>
      </c>
      <c r="F6" s="66" t="str">
        <f t="shared" si="1"/>
        <v>BIG</v>
      </c>
      <c r="G6" s="66" t="str">
        <f t="shared" si="2"/>
        <v>200-2,000</v>
      </c>
      <c r="H6" s="2">
        <v>406</v>
      </c>
      <c r="I6" s="3">
        <f t="shared" si="0"/>
        <v>103530</v>
      </c>
      <c r="J6" s="12">
        <v>30</v>
      </c>
      <c r="K6" s="5">
        <v>40787</v>
      </c>
      <c r="L6" s="5">
        <v>40796</v>
      </c>
      <c r="M6">
        <v>4</v>
      </c>
      <c r="N6" s="53">
        <f t="shared" si="3"/>
        <v>5</v>
      </c>
      <c r="O6" s="53" t="str">
        <f t="shared" si="4"/>
        <v>Thursday</v>
      </c>
      <c r="P6" s="53">
        <f t="shared" si="5"/>
        <v>9</v>
      </c>
      <c r="R6" s="51">
        <v>4</v>
      </c>
      <c r="S6" s="52" t="s">
        <v>278</v>
      </c>
      <c r="T6" s="52" t="s">
        <v>279</v>
      </c>
    </row>
    <row r="7" spans="1:20" ht="15">
      <c r="A7" s="4" t="s">
        <v>8</v>
      </c>
      <c r="B7" s="1" t="s">
        <v>57</v>
      </c>
      <c r="C7" s="7">
        <v>1243</v>
      </c>
      <c r="D7" s="6" t="s">
        <v>4</v>
      </c>
      <c r="E7" s="3">
        <v>4.25</v>
      </c>
      <c r="F7" s="66" t="str">
        <f t="shared" si="1"/>
        <v>small</v>
      </c>
      <c r="G7" s="66" t="str">
        <f t="shared" si="2"/>
        <v>&gt;2,000</v>
      </c>
      <c r="H7" s="2">
        <v>9000</v>
      </c>
      <c r="I7" s="8">
        <f t="shared" si="0"/>
        <v>38250</v>
      </c>
      <c r="J7" s="12">
        <v>30</v>
      </c>
      <c r="K7" s="5">
        <v>40791</v>
      </c>
      <c r="L7" s="5">
        <v>40798</v>
      </c>
      <c r="M7">
        <v>5</v>
      </c>
      <c r="N7" s="53">
        <f t="shared" si="3"/>
        <v>2</v>
      </c>
      <c r="O7" s="53" t="str">
        <f t="shared" si="4"/>
        <v>Monday</v>
      </c>
      <c r="P7" s="53">
        <f t="shared" si="5"/>
        <v>7</v>
      </c>
      <c r="R7" s="51">
        <v>5</v>
      </c>
      <c r="S7" s="52" t="s">
        <v>280</v>
      </c>
      <c r="T7" s="52" t="s">
        <v>281</v>
      </c>
    </row>
    <row r="8" spans="1:20" ht="15">
      <c r="A8" s="4" t="s">
        <v>8</v>
      </c>
      <c r="B8" s="1" t="s">
        <v>116</v>
      </c>
      <c r="C8" s="1">
        <v>5634</v>
      </c>
      <c r="D8" s="4" t="s">
        <v>99</v>
      </c>
      <c r="E8" s="3">
        <v>185</v>
      </c>
      <c r="F8" s="66" t="str">
        <f t="shared" si="1"/>
        <v>BIG</v>
      </c>
      <c r="G8" s="66" t="str">
        <f t="shared" si="2"/>
        <v>&lt;200</v>
      </c>
      <c r="H8" s="2">
        <v>150</v>
      </c>
      <c r="I8" s="3">
        <f t="shared" si="0"/>
        <v>27750</v>
      </c>
      <c r="J8" s="12">
        <v>30</v>
      </c>
      <c r="K8" s="5">
        <v>40841</v>
      </c>
      <c r="L8" s="5">
        <v>40850</v>
      </c>
      <c r="M8">
        <v>6</v>
      </c>
      <c r="N8" s="53">
        <f t="shared" si="3"/>
        <v>3</v>
      </c>
      <c r="O8" s="53" t="str">
        <f t="shared" si="4"/>
        <v>Tuesday</v>
      </c>
      <c r="P8" s="53">
        <f t="shared" si="5"/>
        <v>9</v>
      </c>
      <c r="R8" s="51">
        <v>6</v>
      </c>
      <c r="S8" s="52" t="s">
        <v>282</v>
      </c>
      <c r="T8" s="52" t="s">
        <v>283</v>
      </c>
    </row>
    <row r="9" spans="1:20" ht="15">
      <c r="A9" s="4" t="s">
        <v>8</v>
      </c>
      <c r="B9" s="1" t="s">
        <v>58</v>
      </c>
      <c r="C9" s="1">
        <v>5634</v>
      </c>
      <c r="D9" s="4" t="s">
        <v>99</v>
      </c>
      <c r="E9" s="3">
        <v>185</v>
      </c>
      <c r="F9" s="66" t="str">
        <f t="shared" si="1"/>
        <v>BIG</v>
      </c>
      <c r="G9" s="66" t="str">
        <f t="shared" si="2"/>
        <v>&lt;200</v>
      </c>
      <c r="H9" s="2">
        <v>140</v>
      </c>
      <c r="I9" s="3">
        <f t="shared" si="0"/>
        <v>25900</v>
      </c>
      <c r="J9" s="12">
        <v>30</v>
      </c>
      <c r="K9" s="5">
        <v>40845</v>
      </c>
      <c r="L9" s="5">
        <v>40851</v>
      </c>
      <c r="M9">
        <v>7</v>
      </c>
      <c r="N9" s="53">
        <f t="shared" si="3"/>
        <v>7</v>
      </c>
      <c r="O9" s="53" t="str">
        <f t="shared" si="4"/>
        <v>Saturday</v>
      </c>
      <c r="P9" s="53">
        <f t="shared" si="5"/>
        <v>6</v>
      </c>
      <c r="R9" s="51">
        <v>7</v>
      </c>
      <c r="S9" s="52" t="s">
        <v>284</v>
      </c>
      <c r="T9" s="52" t="s">
        <v>285</v>
      </c>
    </row>
    <row r="10" spans="1:20" ht="15">
      <c r="A10" s="4" t="s">
        <v>8</v>
      </c>
      <c r="B10" s="1" t="s">
        <v>59</v>
      </c>
      <c r="C10" s="7">
        <v>1243</v>
      </c>
      <c r="D10" s="6" t="s">
        <v>4</v>
      </c>
      <c r="E10" s="3">
        <v>4.25</v>
      </c>
      <c r="F10" s="66" t="str">
        <f t="shared" si="1"/>
        <v>small</v>
      </c>
      <c r="G10" s="66" t="str">
        <f t="shared" si="2"/>
        <v>&gt;2,000</v>
      </c>
      <c r="H10" s="2">
        <v>10500</v>
      </c>
      <c r="I10" s="8">
        <f t="shared" si="0"/>
        <v>44625</v>
      </c>
      <c r="J10" s="12">
        <v>30</v>
      </c>
      <c r="K10" s="5">
        <v>40826</v>
      </c>
      <c r="L10" s="5">
        <v>40833</v>
      </c>
      <c r="M10">
        <v>8</v>
      </c>
      <c r="N10" s="53">
        <f t="shared" si="3"/>
        <v>2</v>
      </c>
      <c r="O10" s="53" t="str">
        <f t="shared" si="4"/>
        <v>Monday</v>
      </c>
      <c r="P10" s="53">
        <f t="shared" si="5"/>
        <v>7</v>
      </c>
      <c r="R10" s="51">
        <v>8</v>
      </c>
      <c r="S10" s="52" t="s">
        <v>286</v>
      </c>
      <c r="T10" s="52"/>
    </row>
    <row r="11" spans="1:20" ht="15">
      <c r="A11" s="6" t="s">
        <v>2</v>
      </c>
      <c r="B11" s="7" t="s">
        <v>9</v>
      </c>
      <c r="C11" s="7">
        <v>9399</v>
      </c>
      <c r="D11" s="6" t="s">
        <v>6</v>
      </c>
      <c r="E11" s="8">
        <v>3.65</v>
      </c>
      <c r="F11" s="66" t="str">
        <f t="shared" si="1"/>
        <v>small</v>
      </c>
      <c r="G11" s="66" t="str">
        <f t="shared" si="2"/>
        <v>200-2,000</v>
      </c>
      <c r="H11" s="9">
        <v>1250</v>
      </c>
      <c r="I11" s="8">
        <f t="shared" si="0"/>
        <v>4562.5</v>
      </c>
      <c r="J11" s="13">
        <v>45</v>
      </c>
      <c r="K11" s="10">
        <v>40817</v>
      </c>
      <c r="L11" s="10">
        <v>40822</v>
      </c>
      <c r="M11">
        <v>9</v>
      </c>
      <c r="N11" s="53">
        <f t="shared" si="3"/>
        <v>7</v>
      </c>
      <c r="O11" s="53" t="str">
        <f t="shared" si="4"/>
        <v>Saturday</v>
      </c>
      <c r="P11" s="53">
        <f t="shared" si="5"/>
        <v>5</v>
      </c>
      <c r="R11" s="51">
        <v>9</v>
      </c>
      <c r="S11" s="52" t="s">
        <v>287</v>
      </c>
      <c r="T11" s="52"/>
    </row>
    <row r="12" spans="1:20" ht="15">
      <c r="A12" s="6" t="s">
        <v>2</v>
      </c>
      <c r="B12" s="7" t="s">
        <v>10</v>
      </c>
      <c r="C12" s="7">
        <v>9399</v>
      </c>
      <c r="D12" s="6" t="s">
        <v>6</v>
      </c>
      <c r="E12" s="8">
        <v>3.65</v>
      </c>
      <c r="F12" s="66" t="str">
        <f t="shared" si="1"/>
        <v>small</v>
      </c>
      <c r="G12" s="66" t="str">
        <f t="shared" si="2"/>
        <v>200-2,000</v>
      </c>
      <c r="H12" s="9">
        <v>1450</v>
      </c>
      <c r="I12" s="8">
        <f t="shared" si="0"/>
        <v>5292.5</v>
      </c>
      <c r="J12" s="13">
        <v>45</v>
      </c>
      <c r="K12" s="10">
        <v>40819</v>
      </c>
      <c r="L12" s="10">
        <v>40824</v>
      </c>
      <c r="M12">
        <v>10</v>
      </c>
      <c r="N12" s="53">
        <f t="shared" si="3"/>
        <v>2</v>
      </c>
      <c r="O12" s="53" t="str">
        <f t="shared" si="4"/>
        <v>Monday</v>
      </c>
      <c r="P12" s="53">
        <f t="shared" si="5"/>
        <v>5</v>
      </c>
      <c r="R12" s="51">
        <v>10</v>
      </c>
      <c r="S12" s="52" t="s">
        <v>288</v>
      </c>
      <c r="T12" s="52"/>
    </row>
    <row r="13" spans="1:20" ht="15">
      <c r="A13" s="11" t="s">
        <v>2</v>
      </c>
      <c r="B13" s="1" t="s">
        <v>16</v>
      </c>
      <c r="C13" s="1">
        <v>5454</v>
      </c>
      <c r="D13" s="4" t="s">
        <v>98</v>
      </c>
      <c r="E13" s="3">
        <v>220</v>
      </c>
      <c r="F13" s="66" t="str">
        <f t="shared" si="1"/>
        <v>BIG</v>
      </c>
      <c r="G13" s="66" t="str">
        <f t="shared" si="2"/>
        <v>200-2,000</v>
      </c>
      <c r="H13" s="2">
        <v>550</v>
      </c>
      <c r="I13" s="3">
        <f t="shared" si="0"/>
        <v>121000</v>
      </c>
      <c r="J13" s="13">
        <v>45</v>
      </c>
      <c r="K13" s="5">
        <v>40825</v>
      </c>
      <c r="L13" s="5">
        <v>40830</v>
      </c>
      <c r="M13">
        <v>11</v>
      </c>
      <c r="N13" s="53">
        <f t="shared" si="3"/>
        <v>1</v>
      </c>
      <c r="O13" s="53" t="str">
        <f t="shared" si="4"/>
        <v>Sunday</v>
      </c>
      <c r="P13" s="53">
        <f t="shared" si="5"/>
        <v>5</v>
      </c>
      <c r="R13" s="51">
        <v>11</v>
      </c>
      <c r="S13" s="52" t="s">
        <v>289</v>
      </c>
      <c r="T13" s="52"/>
    </row>
    <row r="14" spans="1:20" ht="15">
      <c r="A14" s="6" t="s">
        <v>2</v>
      </c>
      <c r="B14" s="7" t="s">
        <v>12</v>
      </c>
      <c r="C14" s="7">
        <v>9399</v>
      </c>
      <c r="D14" s="6" t="s">
        <v>6</v>
      </c>
      <c r="E14" s="8">
        <v>3.65</v>
      </c>
      <c r="F14" s="66" t="str">
        <f t="shared" si="1"/>
        <v>small</v>
      </c>
      <c r="G14" s="66" t="str">
        <f t="shared" si="2"/>
        <v>200-2,000</v>
      </c>
      <c r="H14" s="9">
        <v>1470</v>
      </c>
      <c r="I14" s="8">
        <f t="shared" si="0"/>
        <v>5365.5</v>
      </c>
      <c r="J14" s="13">
        <v>45</v>
      </c>
      <c r="K14" s="10">
        <v>40823</v>
      </c>
      <c r="L14" s="10">
        <v>40828</v>
      </c>
      <c r="M14">
        <v>12</v>
      </c>
      <c r="N14" s="53">
        <f t="shared" si="3"/>
        <v>6</v>
      </c>
      <c r="O14" s="53" t="str">
        <f t="shared" si="4"/>
        <v>Friday</v>
      </c>
      <c r="P14" s="53">
        <f t="shared" si="5"/>
        <v>5</v>
      </c>
      <c r="R14" s="51">
        <v>12</v>
      </c>
      <c r="S14" s="52" t="s">
        <v>290</v>
      </c>
      <c r="T14" s="52"/>
    </row>
    <row r="15" spans="1:16" ht="12.75">
      <c r="A15" s="6" t="s">
        <v>2</v>
      </c>
      <c r="B15" s="7" t="s">
        <v>11</v>
      </c>
      <c r="C15" s="7">
        <v>9399</v>
      </c>
      <c r="D15" s="6" t="s">
        <v>6</v>
      </c>
      <c r="E15" s="8">
        <v>3.65</v>
      </c>
      <c r="F15" s="66" t="str">
        <f t="shared" si="1"/>
        <v>small</v>
      </c>
      <c r="G15" s="66" t="str">
        <f t="shared" si="2"/>
        <v>200-2,000</v>
      </c>
      <c r="H15" s="9">
        <v>1985</v>
      </c>
      <c r="I15" s="8">
        <f t="shared" si="0"/>
        <v>7245.25</v>
      </c>
      <c r="J15" s="13">
        <v>45</v>
      </c>
      <c r="K15" s="10">
        <v>40821</v>
      </c>
      <c r="L15" s="10">
        <v>40827</v>
      </c>
      <c r="M15">
        <v>13</v>
      </c>
      <c r="N15" s="53">
        <f t="shared" si="3"/>
        <v>4</v>
      </c>
      <c r="O15" s="53" t="str">
        <f t="shared" si="4"/>
        <v>Wednesday</v>
      </c>
      <c r="P15" s="53">
        <f t="shared" si="5"/>
        <v>6</v>
      </c>
    </row>
    <row r="16" spans="1:19" ht="12.75">
      <c r="A16" s="11" t="s">
        <v>2</v>
      </c>
      <c r="B16" s="1" t="s">
        <v>13</v>
      </c>
      <c r="C16" s="1">
        <v>5454</v>
      </c>
      <c r="D16" s="4" t="s">
        <v>98</v>
      </c>
      <c r="E16" s="3">
        <v>220</v>
      </c>
      <c r="F16" s="66" t="str">
        <f t="shared" si="1"/>
        <v>BIG</v>
      </c>
      <c r="G16" s="66" t="str">
        <f t="shared" si="2"/>
        <v>200-2,000</v>
      </c>
      <c r="H16" s="2">
        <v>500</v>
      </c>
      <c r="I16" s="3">
        <f t="shared" si="0"/>
        <v>110000</v>
      </c>
      <c r="J16" s="13">
        <v>45</v>
      </c>
      <c r="K16" s="5">
        <v>40831</v>
      </c>
      <c r="L16" s="5">
        <v>40836</v>
      </c>
      <c r="M16">
        <v>14</v>
      </c>
      <c r="N16" s="53">
        <f t="shared" si="3"/>
        <v>7</v>
      </c>
      <c r="O16" s="53" t="str">
        <f t="shared" si="4"/>
        <v>Saturday</v>
      </c>
      <c r="P16" s="53">
        <f t="shared" si="5"/>
        <v>5</v>
      </c>
      <c r="S16" s="56" t="s">
        <v>296</v>
      </c>
    </row>
    <row r="17" spans="1:21" ht="12.75">
      <c r="A17" s="11" t="s">
        <v>2</v>
      </c>
      <c r="B17" s="1" t="s">
        <v>14</v>
      </c>
      <c r="C17" s="7">
        <v>4569</v>
      </c>
      <c r="D17" s="6" t="s">
        <v>5</v>
      </c>
      <c r="E17" s="3">
        <v>3.5</v>
      </c>
      <c r="F17" s="66" t="str">
        <f t="shared" si="1"/>
        <v>small</v>
      </c>
      <c r="G17" s="66" t="str">
        <f t="shared" si="2"/>
        <v>&gt;2,000</v>
      </c>
      <c r="H17" s="2">
        <v>3900</v>
      </c>
      <c r="I17" s="3">
        <f t="shared" si="0"/>
        <v>13650</v>
      </c>
      <c r="J17" s="13">
        <v>45</v>
      </c>
      <c r="K17" s="5">
        <v>40821</v>
      </c>
      <c r="L17" s="5">
        <v>40826</v>
      </c>
      <c r="M17">
        <v>15</v>
      </c>
      <c r="N17" s="53">
        <f t="shared" si="3"/>
        <v>4</v>
      </c>
      <c r="O17" s="53" t="str">
        <f t="shared" si="4"/>
        <v>Wednesday</v>
      </c>
      <c r="P17" s="53">
        <f t="shared" si="5"/>
        <v>5</v>
      </c>
      <c r="R17" s="56" t="s">
        <v>271</v>
      </c>
      <c r="S17" t="s">
        <v>293</v>
      </c>
      <c r="T17" t="s">
        <v>294</v>
      </c>
      <c r="U17" t="s">
        <v>295</v>
      </c>
    </row>
    <row r="18" spans="1:21" ht="12.75">
      <c r="A18" s="11" t="s">
        <v>2</v>
      </c>
      <c r="B18" s="1" t="s">
        <v>15</v>
      </c>
      <c r="C18" s="47">
        <v>1369</v>
      </c>
      <c r="D18" s="6" t="s">
        <v>4</v>
      </c>
      <c r="E18" s="3">
        <v>4.2</v>
      </c>
      <c r="F18" s="66" t="str">
        <f t="shared" si="1"/>
        <v>small</v>
      </c>
      <c r="G18" s="66" t="str">
        <f t="shared" si="2"/>
        <v>&gt;2,000</v>
      </c>
      <c r="H18" s="2">
        <v>15000</v>
      </c>
      <c r="I18" s="8">
        <f t="shared" si="0"/>
        <v>63000</v>
      </c>
      <c r="J18" s="13">
        <v>45</v>
      </c>
      <c r="K18" s="5">
        <v>40811</v>
      </c>
      <c r="L18" s="5">
        <v>40816</v>
      </c>
      <c r="M18" s="22">
        <v>16</v>
      </c>
      <c r="N18" s="53">
        <f t="shared" si="3"/>
        <v>1</v>
      </c>
      <c r="O18" s="53" t="str">
        <f t="shared" si="4"/>
        <v>Sunday</v>
      </c>
      <c r="P18" s="53">
        <f t="shared" si="5"/>
        <v>5</v>
      </c>
      <c r="R18" t="s">
        <v>273</v>
      </c>
      <c r="S18" s="20">
        <v>9</v>
      </c>
      <c r="T18" s="20">
        <v>10.11111111111111</v>
      </c>
      <c r="U18" s="57">
        <v>32806.11111111111</v>
      </c>
    </row>
    <row r="19" spans="1:21" ht="12.75">
      <c r="A19" s="11" t="s">
        <v>2</v>
      </c>
      <c r="B19" s="1" t="s">
        <v>17</v>
      </c>
      <c r="C19" s="1">
        <v>7258</v>
      </c>
      <c r="D19" s="4" t="s">
        <v>105</v>
      </c>
      <c r="E19" s="3">
        <v>90</v>
      </c>
      <c r="F19" s="66" t="str">
        <f t="shared" si="1"/>
        <v>BIG</v>
      </c>
      <c r="G19" s="66" t="str">
        <f t="shared" si="2"/>
        <v>&lt;200</v>
      </c>
      <c r="H19" s="2">
        <v>100</v>
      </c>
      <c r="I19" s="3">
        <f t="shared" si="0"/>
        <v>9000</v>
      </c>
      <c r="J19" s="13">
        <v>45</v>
      </c>
      <c r="K19" s="5">
        <v>40780</v>
      </c>
      <c r="L19" s="5">
        <v>40783</v>
      </c>
      <c r="M19">
        <v>17</v>
      </c>
      <c r="N19" s="53">
        <f t="shared" si="3"/>
        <v>5</v>
      </c>
      <c r="O19" s="53" t="str">
        <f t="shared" si="4"/>
        <v>Thursday</v>
      </c>
      <c r="P19" s="53">
        <f t="shared" si="5"/>
        <v>3</v>
      </c>
      <c r="R19" t="s">
        <v>275</v>
      </c>
      <c r="S19" s="20">
        <v>16</v>
      </c>
      <c r="T19" s="20">
        <v>7.5625</v>
      </c>
      <c r="U19" s="57">
        <v>27123.75</v>
      </c>
    </row>
    <row r="20" spans="1:21" ht="12.75">
      <c r="A20" s="11" t="s">
        <v>2</v>
      </c>
      <c r="B20" s="1" t="s">
        <v>18</v>
      </c>
      <c r="C20" s="1">
        <v>7258</v>
      </c>
      <c r="D20" s="4" t="s">
        <v>105</v>
      </c>
      <c r="E20" s="3">
        <v>90</v>
      </c>
      <c r="F20" s="66" t="str">
        <f t="shared" si="1"/>
        <v>BIG</v>
      </c>
      <c r="G20" s="66" t="str">
        <f t="shared" si="2"/>
        <v>&lt;200</v>
      </c>
      <c r="H20" s="2">
        <v>120</v>
      </c>
      <c r="I20" s="3">
        <f t="shared" si="0"/>
        <v>10800</v>
      </c>
      <c r="J20" s="13">
        <v>45</v>
      </c>
      <c r="K20" s="5">
        <v>40791</v>
      </c>
      <c r="L20" s="5">
        <v>40795</v>
      </c>
      <c r="M20">
        <v>18</v>
      </c>
      <c r="N20" s="53">
        <f t="shared" si="3"/>
        <v>2</v>
      </c>
      <c r="O20" s="53" t="str">
        <f t="shared" si="4"/>
        <v>Monday</v>
      </c>
      <c r="P20" s="53">
        <f t="shared" si="5"/>
        <v>4</v>
      </c>
      <c r="R20" t="s">
        <v>277</v>
      </c>
      <c r="S20" s="20">
        <v>15</v>
      </c>
      <c r="T20" s="20">
        <v>8.2</v>
      </c>
      <c r="U20" s="57">
        <v>24095.5</v>
      </c>
    </row>
    <row r="21" spans="1:21" ht="12.75">
      <c r="A21" s="11" t="s">
        <v>2</v>
      </c>
      <c r="B21" s="1" t="s">
        <v>19</v>
      </c>
      <c r="C21" s="47">
        <v>1369</v>
      </c>
      <c r="D21" s="6" t="s">
        <v>4</v>
      </c>
      <c r="E21" s="3">
        <v>4.2</v>
      </c>
      <c r="F21" s="66" t="str">
        <f t="shared" si="1"/>
        <v>small</v>
      </c>
      <c r="G21" s="66" t="str">
        <f t="shared" si="2"/>
        <v>&gt;2,000</v>
      </c>
      <c r="H21" s="2">
        <v>14000</v>
      </c>
      <c r="I21" s="8">
        <f t="shared" si="0"/>
        <v>58800</v>
      </c>
      <c r="J21" s="13">
        <v>45</v>
      </c>
      <c r="K21" s="5">
        <v>40813</v>
      </c>
      <c r="L21" s="5">
        <v>40819</v>
      </c>
      <c r="M21" s="22">
        <v>19</v>
      </c>
      <c r="N21" s="53">
        <f t="shared" si="3"/>
        <v>3</v>
      </c>
      <c r="O21" s="53" t="str">
        <f t="shared" si="4"/>
        <v>Tuesday</v>
      </c>
      <c r="P21" s="53">
        <f t="shared" si="5"/>
        <v>6</v>
      </c>
      <c r="R21" t="s">
        <v>279</v>
      </c>
      <c r="S21" s="20">
        <v>10</v>
      </c>
      <c r="T21" s="20">
        <v>7.2</v>
      </c>
      <c r="U21" s="57">
        <v>16307.525</v>
      </c>
    </row>
    <row r="22" spans="1:21" ht="12.75">
      <c r="A22" s="11" t="s">
        <v>2</v>
      </c>
      <c r="B22" s="1" t="s">
        <v>20</v>
      </c>
      <c r="C22" s="1">
        <v>5275</v>
      </c>
      <c r="D22" s="4" t="s">
        <v>106</v>
      </c>
      <c r="E22" s="3">
        <v>1</v>
      </c>
      <c r="F22" s="66" t="str">
        <f t="shared" si="1"/>
        <v>small</v>
      </c>
      <c r="G22" s="66" t="str">
        <f t="shared" si="2"/>
        <v>&gt;2,000</v>
      </c>
      <c r="H22" s="2">
        <v>25000</v>
      </c>
      <c r="I22" s="3">
        <f t="shared" si="0"/>
        <v>25000</v>
      </c>
      <c r="J22" s="13">
        <v>45</v>
      </c>
      <c r="K22" s="5">
        <v>40841</v>
      </c>
      <c r="L22" s="5">
        <v>40846</v>
      </c>
      <c r="M22">
        <v>20</v>
      </c>
      <c r="N22" s="53">
        <f t="shared" si="3"/>
        <v>3</v>
      </c>
      <c r="O22" s="53" t="str">
        <f t="shared" si="4"/>
        <v>Tuesday</v>
      </c>
      <c r="P22" s="53">
        <f t="shared" si="5"/>
        <v>5</v>
      </c>
      <c r="R22" t="s">
        <v>281</v>
      </c>
      <c r="S22" s="20">
        <v>17</v>
      </c>
      <c r="T22" s="20">
        <v>9.235294117647058</v>
      </c>
      <c r="U22" s="57">
        <v>29274.70588235294</v>
      </c>
    </row>
    <row r="23" spans="1:21" ht="12.75">
      <c r="A23" s="11" t="s">
        <v>2</v>
      </c>
      <c r="B23" s="1" t="s">
        <v>21</v>
      </c>
      <c r="C23" s="47">
        <v>1369</v>
      </c>
      <c r="D23" s="6" t="s">
        <v>4</v>
      </c>
      <c r="E23" s="3">
        <v>4.2</v>
      </c>
      <c r="F23" s="66" t="str">
        <f t="shared" si="1"/>
        <v>small</v>
      </c>
      <c r="G23" s="66" t="str">
        <f t="shared" si="2"/>
        <v>&gt;2,000</v>
      </c>
      <c r="H23" s="2">
        <v>10000</v>
      </c>
      <c r="I23" s="8">
        <f t="shared" si="0"/>
        <v>42000</v>
      </c>
      <c r="J23" s="13">
        <v>45</v>
      </c>
      <c r="K23" s="5">
        <v>40815</v>
      </c>
      <c r="L23" s="5">
        <v>40820</v>
      </c>
      <c r="M23" s="22">
        <v>21</v>
      </c>
      <c r="N23" s="53">
        <f t="shared" si="3"/>
        <v>5</v>
      </c>
      <c r="O23" s="53" t="str">
        <f t="shared" si="4"/>
        <v>Thursday</v>
      </c>
      <c r="P23" s="53">
        <f t="shared" si="5"/>
        <v>5</v>
      </c>
      <c r="R23" t="s">
        <v>283</v>
      </c>
      <c r="S23" s="20">
        <v>5</v>
      </c>
      <c r="T23" s="20">
        <v>7.8</v>
      </c>
      <c r="U23" s="57">
        <v>39798.6</v>
      </c>
    </row>
    <row r="24" spans="1:21" ht="12.75">
      <c r="A24" s="6" t="s">
        <v>3</v>
      </c>
      <c r="B24" s="7" t="s">
        <v>22</v>
      </c>
      <c r="C24" s="7">
        <v>6321</v>
      </c>
      <c r="D24" s="6" t="s">
        <v>107</v>
      </c>
      <c r="E24" s="8">
        <v>2.45</v>
      </c>
      <c r="F24" s="66" t="str">
        <f t="shared" si="1"/>
        <v>small</v>
      </c>
      <c r="G24" s="66" t="str">
        <f t="shared" si="2"/>
        <v>200-2,000</v>
      </c>
      <c r="H24" s="9">
        <v>1300</v>
      </c>
      <c r="I24" s="8">
        <f t="shared" si="0"/>
        <v>3185.0000000000005</v>
      </c>
      <c r="J24" s="12">
        <v>30</v>
      </c>
      <c r="K24" s="10">
        <v>40780</v>
      </c>
      <c r="L24" s="10">
        <v>40790</v>
      </c>
      <c r="M24">
        <v>22</v>
      </c>
      <c r="N24" s="53">
        <f t="shared" si="3"/>
        <v>5</v>
      </c>
      <c r="O24" s="53" t="str">
        <f t="shared" si="4"/>
        <v>Thursday</v>
      </c>
      <c r="P24" s="53">
        <f t="shared" si="5"/>
        <v>10</v>
      </c>
      <c r="R24" t="s">
        <v>285</v>
      </c>
      <c r="S24" s="20">
        <v>22</v>
      </c>
      <c r="T24" s="20">
        <v>8.545454545454545</v>
      </c>
      <c r="U24" s="57">
        <v>23697.920454545456</v>
      </c>
    </row>
    <row r="25" spans="1:21" ht="12.75">
      <c r="A25" s="6" t="s">
        <v>3</v>
      </c>
      <c r="B25" s="7" t="s">
        <v>23</v>
      </c>
      <c r="C25" s="7">
        <v>6321</v>
      </c>
      <c r="D25" s="6" t="s">
        <v>107</v>
      </c>
      <c r="E25" s="8">
        <v>2.45</v>
      </c>
      <c r="F25" s="66" t="str">
        <f t="shared" si="1"/>
        <v>small</v>
      </c>
      <c r="G25" s="66" t="str">
        <f t="shared" si="2"/>
        <v>200-2,000</v>
      </c>
      <c r="H25" s="9">
        <v>1200</v>
      </c>
      <c r="I25" s="8">
        <f t="shared" si="0"/>
        <v>2940</v>
      </c>
      <c r="J25" s="12">
        <v>30</v>
      </c>
      <c r="K25" s="10">
        <v>40798</v>
      </c>
      <c r="L25" s="10">
        <v>40809</v>
      </c>
      <c r="M25">
        <v>23</v>
      </c>
      <c r="N25" s="53">
        <f t="shared" si="3"/>
        <v>2</v>
      </c>
      <c r="O25" s="53" t="str">
        <f t="shared" si="4"/>
        <v>Monday</v>
      </c>
      <c r="P25" s="53">
        <f t="shared" si="5"/>
        <v>11</v>
      </c>
      <c r="R25" t="s">
        <v>292</v>
      </c>
      <c r="S25" s="20">
        <v>94</v>
      </c>
      <c r="T25" s="20">
        <v>8.414893617021276</v>
      </c>
      <c r="U25" s="57">
        <v>26295.31914893617</v>
      </c>
    </row>
    <row r="26" spans="1:16" ht="12.75">
      <c r="A26" s="6" t="s">
        <v>3</v>
      </c>
      <c r="B26" s="7" t="s">
        <v>24</v>
      </c>
      <c r="C26" s="7">
        <v>6321</v>
      </c>
      <c r="D26" s="6" t="s">
        <v>107</v>
      </c>
      <c r="E26" s="8">
        <v>2.45</v>
      </c>
      <c r="F26" s="66" t="str">
        <f t="shared" si="1"/>
        <v>small</v>
      </c>
      <c r="G26" s="66" t="str">
        <f t="shared" si="2"/>
        <v>&gt;2,000</v>
      </c>
      <c r="H26" s="9">
        <v>2500</v>
      </c>
      <c r="I26" s="8">
        <f t="shared" si="0"/>
        <v>6125</v>
      </c>
      <c r="J26" s="12">
        <v>30</v>
      </c>
      <c r="K26" s="10">
        <v>40811</v>
      </c>
      <c r="L26" s="10">
        <v>40820</v>
      </c>
      <c r="M26">
        <v>24</v>
      </c>
      <c r="N26" s="53">
        <f t="shared" si="3"/>
        <v>1</v>
      </c>
      <c r="O26" s="53" t="str">
        <f t="shared" si="4"/>
        <v>Sunday</v>
      </c>
      <c r="P26" s="53">
        <f t="shared" si="5"/>
        <v>9</v>
      </c>
    </row>
    <row r="27" spans="1:16" ht="12.75">
      <c r="A27" s="6" t="s">
        <v>3</v>
      </c>
      <c r="B27" s="7" t="s">
        <v>25</v>
      </c>
      <c r="C27" s="7">
        <v>6321</v>
      </c>
      <c r="D27" s="6" t="s">
        <v>107</v>
      </c>
      <c r="E27" s="8">
        <v>2.45</v>
      </c>
      <c r="F27" s="66" t="str">
        <f t="shared" si="1"/>
        <v>small</v>
      </c>
      <c r="G27" s="66" t="str">
        <f t="shared" si="2"/>
        <v>200-2,000</v>
      </c>
      <c r="H27" s="9">
        <v>1250</v>
      </c>
      <c r="I27" s="8">
        <f t="shared" si="0"/>
        <v>3062.5</v>
      </c>
      <c r="J27" s="12">
        <v>30</v>
      </c>
      <c r="K27" s="10">
        <v>40828</v>
      </c>
      <c r="L27" s="10">
        <v>40837</v>
      </c>
      <c r="M27">
        <v>25</v>
      </c>
      <c r="N27" s="53">
        <f t="shared" si="3"/>
        <v>4</v>
      </c>
      <c r="O27" s="53" t="str">
        <f t="shared" si="4"/>
        <v>Wednesday</v>
      </c>
      <c r="P27" s="53">
        <f t="shared" si="5"/>
        <v>9</v>
      </c>
    </row>
    <row r="28" spans="1:16" ht="12.75">
      <c r="A28" s="6" t="s">
        <v>3</v>
      </c>
      <c r="B28" s="7" t="s">
        <v>26</v>
      </c>
      <c r="C28" s="7">
        <v>6321</v>
      </c>
      <c r="D28" s="6" t="s">
        <v>107</v>
      </c>
      <c r="E28" s="8">
        <v>2.45</v>
      </c>
      <c r="F28" s="66" t="str">
        <f t="shared" si="1"/>
        <v>small</v>
      </c>
      <c r="G28" s="66" t="str">
        <f t="shared" si="2"/>
        <v>200-2,000</v>
      </c>
      <c r="H28" s="9">
        <v>1500</v>
      </c>
      <c r="I28" s="8">
        <f t="shared" si="0"/>
        <v>3675.0000000000005</v>
      </c>
      <c r="J28" s="12">
        <v>30</v>
      </c>
      <c r="K28" s="10">
        <v>40841</v>
      </c>
      <c r="L28" s="10">
        <v>40849</v>
      </c>
      <c r="M28">
        <v>26</v>
      </c>
      <c r="N28" s="53">
        <f t="shared" si="3"/>
        <v>3</v>
      </c>
      <c r="O28" s="53" t="str">
        <f t="shared" si="4"/>
        <v>Tuesday</v>
      </c>
      <c r="P28" s="53">
        <f t="shared" si="5"/>
        <v>8</v>
      </c>
    </row>
    <row r="29" spans="1:16" ht="12.75">
      <c r="A29" s="4" t="s">
        <v>3</v>
      </c>
      <c r="B29" s="1" t="s">
        <v>36</v>
      </c>
      <c r="C29" s="1">
        <v>5689</v>
      </c>
      <c r="D29" s="4" t="s">
        <v>99</v>
      </c>
      <c r="E29" s="3">
        <v>175</v>
      </c>
      <c r="F29" s="66" t="str">
        <f t="shared" si="1"/>
        <v>BIG</v>
      </c>
      <c r="G29" s="66" t="str">
        <f t="shared" si="2"/>
        <v>&lt;200</v>
      </c>
      <c r="H29" s="2">
        <v>150</v>
      </c>
      <c r="I29" s="3">
        <f t="shared" si="0"/>
        <v>26250</v>
      </c>
      <c r="J29" s="12">
        <v>30</v>
      </c>
      <c r="K29" s="5">
        <v>40848</v>
      </c>
      <c r="L29" s="5">
        <v>40856</v>
      </c>
      <c r="M29">
        <v>27</v>
      </c>
      <c r="N29" s="53">
        <f t="shared" si="3"/>
        <v>3</v>
      </c>
      <c r="O29" s="53" t="str">
        <f t="shared" si="4"/>
        <v>Tuesday</v>
      </c>
      <c r="P29" s="53">
        <f t="shared" si="5"/>
        <v>8</v>
      </c>
    </row>
    <row r="30" spans="1:16" ht="12.75">
      <c r="A30" s="4" t="s">
        <v>3</v>
      </c>
      <c r="B30" s="1" t="s">
        <v>35</v>
      </c>
      <c r="C30" s="1">
        <v>7268</v>
      </c>
      <c r="D30" s="4" t="s">
        <v>105</v>
      </c>
      <c r="E30" s="3">
        <v>95</v>
      </c>
      <c r="F30" s="66" t="str">
        <f t="shared" si="1"/>
        <v>BIG</v>
      </c>
      <c r="G30" s="66" t="str">
        <f t="shared" si="2"/>
        <v>&lt;200</v>
      </c>
      <c r="H30" s="2">
        <v>110</v>
      </c>
      <c r="I30" s="3">
        <f t="shared" si="0"/>
        <v>10450</v>
      </c>
      <c r="J30" s="12">
        <v>30</v>
      </c>
      <c r="K30" s="5">
        <v>40848</v>
      </c>
      <c r="L30" s="5">
        <v>40859</v>
      </c>
      <c r="M30">
        <v>28</v>
      </c>
      <c r="N30" s="53">
        <f t="shared" si="3"/>
        <v>3</v>
      </c>
      <c r="O30" s="53" t="str">
        <f t="shared" si="4"/>
        <v>Tuesday</v>
      </c>
      <c r="P30" s="53">
        <f t="shared" si="5"/>
        <v>11</v>
      </c>
    </row>
    <row r="31" spans="1:16" ht="12.75">
      <c r="A31" s="4" t="s">
        <v>3</v>
      </c>
      <c r="B31" s="1" t="s">
        <v>38</v>
      </c>
      <c r="C31" s="1">
        <v>7268</v>
      </c>
      <c r="D31" s="4" t="s">
        <v>105</v>
      </c>
      <c r="E31" s="3">
        <v>95</v>
      </c>
      <c r="F31" s="66" t="str">
        <f t="shared" si="1"/>
        <v>BIG</v>
      </c>
      <c r="G31" s="66" t="str">
        <f t="shared" si="2"/>
        <v>&lt;200</v>
      </c>
      <c r="H31" s="2">
        <v>105</v>
      </c>
      <c r="I31" s="3">
        <f t="shared" si="0"/>
        <v>9975</v>
      </c>
      <c r="J31" s="12">
        <v>30</v>
      </c>
      <c r="K31" s="5">
        <v>40852</v>
      </c>
      <c r="L31" s="5">
        <v>40863</v>
      </c>
      <c r="M31">
        <v>29</v>
      </c>
      <c r="N31" s="53">
        <f t="shared" si="3"/>
        <v>7</v>
      </c>
      <c r="O31" s="53" t="str">
        <f t="shared" si="4"/>
        <v>Saturday</v>
      </c>
      <c r="P31" s="53">
        <f t="shared" si="5"/>
        <v>11</v>
      </c>
    </row>
    <row r="32" spans="1:16" ht="12.75">
      <c r="A32" s="4" t="s">
        <v>3</v>
      </c>
      <c r="B32" s="1" t="s">
        <v>39</v>
      </c>
      <c r="C32" s="1">
        <v>5462</v>
      </c>
      <c r="D32" s="4" t="s">
        <v>106</v>
      </c>
      <c r="E32" s="3">
        <v>1.05</v>
      </c>
      <c r="F32" s="66" t="str">
        <f t="shared" si="1"/>
        <v>small</v>
      </c>
      <c r="G32" s="66" t="str">
        <f t="shared" si="2"/>
        <v>&gt;2,000</v>
      </c>
      <c r="H32" s="2">
        <v>22500</v>
      </c>
      <c r="I32" s="3">
        <f t="shared" si="0"/>
        <v>23625</v>
      </c>
      <c r="J32" s="12">
        <v>30</v>
      </c>
      <c r="K32" s="5">
        <v>40775</v>
      </c>
      <c r="L32" s="5">
        <v>40781</v>
      </c>
      <c r="M32">
        <v>30</v>
      </c>
      <c r="N32" s="53">
        <f t="shared" si="3"/>
        <v>7</v>
      </c>
      <c r="O32" s="53" t="str">
        <f t="shared" si="4"/>
        <v>Saturday</v>
      </c>
      <c r="P32" s="53">
        <f t="shared" si="5"/>
        <v>6</v>
      </c>
    </row>
    <row r="33" spans="1:16" ht="12.75">
      <c r="A33" s="4" t="s">
        <v>3</v>
      </c>
      <c r="B33" s="1" t="s">
        <v>40</v>
      </c>
      <c r="C33" s="1">
        <v>5689</v>
      </c>
      <c r="D33" s="4" t="s">
        <v>99</v>
      </c>
      <c r="E33" s="3">
        <v>175</v>
      </c>
      <c r="F33" s="66" t="str">
        <f t="shared" si="1"/>
        <v>BIG</v>
      </c>
      <c r="G33" s="66" t="str">
        <f t="shared" si="2"/>
        <v>&lt;200</v>
      </c>
      <c r="H33" s="2">
        <v>175</v>
      </c>
      <c r="I33" s="3">
        <f t="shared" si="0"/>
        <v>30625</v>
      </c>
      <c r="J33" s="12">
        <v>30</v>
      </c>
      <c r="K33" s="5">
        <v>40852</v>
      </c>
      <c r="L33" s="5">
        <v>40862</v>
      </c>
      <c r="M33">
        <v>31</v>
      </c>
      <c r="N33" s="53">
        <f t="shared" si="3"/>
        <v>7</v>
      </c>
      <c r="O33" s="53" t="str">
        <f t="shared" si="4"/>
        <v>Saturday</v>
      </c>
      <c r="P33" s="53">
        <f t="shared" si="5"/>
        <v>10</v>
      </c>
    </row>
    <row r="34" spans="1:16" ht="12.75">
      <c r="A34" s="4" t="s">
        <v>3</v>
      </c>
      <c r="B34" s="1" t="s">
        <v>41</v>
      </c>
      <c r="C34" s="1">
        <v>5462</v>
      </c>
      <c r="D34" s="4" t="s">
        <v>106</v>
      </c>
      <c r="E34" s="3">
        <v>1.05</v>
      </c>
      <c r="F34" s="66" t="str">
        <f t="shared" si="1"/>
        <v>small</v>
      </c>
      <c r="G34" s="66" t="str">
        <f t="shared" si="2"/>
        <v>&gt;2,000</v>
      </c>
      <c r="H34" s="2">
        <v>21500</v>
      </c>
      <c r="I34" s="3">
        <f t="shared" si="0"/>
        <v>22575</v>
      </c>
      <c r="J34" s="12">
        <v>30</v>
      </c>
      <c r="K34" s="5">
        <v>40770</v>
      </c>
      <c r="L34" s="5">
        <v>40777</v>
      </c>
      <c r="M34">
        <v>32</v>
      </c>
      <c r="N34" s="53">
        <f t="shared" si="3"/>
        <v>2</v>
      </c>
      <c r="O34" s="53" t="str">
        <f t="shared" si="4"/>
        <v>Monday</v>
      </c>
      <c r="P34" s="53">
        <f t="shared" si="5"/>
        <v>7</v>
      </c>
    </row>
    <row r="35" spans="1:16" ht="12.75">
      <c r="A35" s="4" t="s">
        <v>3</v>
      </c>
      <c r="B35" s="1" t="s">
        <v>37</v>
      </c>
      <c r="C35" s="1">
        <v>5462</v>
      </c>
      <c r="D35" s="4" t="s">
        <v>106</v>
      </c>
      <c r="E35" s="3">
        <v>1.05</v>
      </c>
      <c r="F35" s="66" t="str">
        <f t="shared" si="1"/>
        <v>small</v>
      </c>
      <c r="G35" s="66" t="str">
        <f t="shared" si="2"/>
        <v>&gt;2,000</v>
      </c>
      <c r="H35" s="2">
        <v>23000</v>
      </c>
      <c r="I35" s="3">
        <f aca="true" t="shared" si="6" ref="I35:I66">E35*H35</f>
        <v>24150</v>
      </c>
      <c r="J35" s="12">
        <v>30</v>
      </c>
      <c r="K35" s="5">
        <v>40765</v>
      </c>
      <c r="L35" s="5">
        <v>40770</v>
      </c>
      <c r="M35">
        <v>33</v>
      </c>
      <c r="N35" s="53">
        <f t="shared" si="3"/>
        <v>4</v>
      </c>
      <c r="O35" s="53" t="str">
        <f t="shared" si="4"/>
        <v>Wednesday</v>
      </c>
      <c r="P35" s="53">
        <f t="shared" si="5"/>
        <v>5</v>
      </c>
    </row>
    <row r="36" spans="1:16" ht="12.75">
      <c r="A36" s="4" t="s">
        <v>3</v>
      </c>
      <c r="B36" s="1" t="s">
        <v>42</v>
      </c>
      <c r="C36" s="1">
        <v>5166</v>
      </c>
      <c r="D36" s="4" t="s">
        <v>100</v>
      </c>
      <c r="E36" s="3">
        <v>1.25</v>
      </c>
      <c r="F36" s="66" t="str">
        <f t="shared" si="1"/>
        <v>small</v>
      </c>
      <c r="G36" s="66" t="str">
        <f t="shared" si="2"/>
        <v>&gt;2,000</v>
      </c>
      <c r="H36" s="2">
        <v>5650</v>
      </c>
      <c r="I36" s="3">
        <f t="shared" si="6"/>
        <v>7062.5</v>
      </c>
      <c r="J36" s="12">
        <v>30</v>
      </c>
      <c r="K36" s="5">
        <v>40817</v>
      </c>
      <c r="L36" s="5">
        <v>40822</v>
      </c>
      <c r="M36">
        <v>34</v>
      </c>
      <c r="N36" s="53">
        <f t="shared" si="3"/>
        <v>7</v>
      </c>
      <c r="O36" s="53" t="str">
        <f t="shared" si="4"/>
        <v>Saturday</v>
      </c>
      <c r="P36" s="53">
        <f t="shared" si="5"/>
        <v>5</v>
      </c>
    </row>
    <row r="37" spans="1:16" ht="12.75">
      <c r="A37" s="4" t="s">
        <v>3</v>
      </c>
      <c r="B37" s="1" t="s">
        <v>120</v>
      </c>
      <c r="C37" s="1">
        <v>5689</v>
      </c>
      <c r="D37" s="4" t="s">
        <v>99</v>
      </c>
      <c r="E37" s="3">
        <v>175</v>
      </c>
      <c r="F37" s="66" t="str">
        <f t="shared" si="1"/>
        <v>BIG</v>
      </c>
      <c r="G37" s="66" t="str">
        <f t="shared" si="2"/>
        <v>&lt;200</v>
      </c>
      <c r="H37" s="2">
        <v>155</v>
      </c>
      <c r="I37" s="3">
        <f t="shared" si="6"/>
        <v>27125</v>
      </c>
      <c r="J37" s="12">
        <v>30</v>
      </c>
      <c r="K37" s="5">
        <v>40841</v>
      </c>
      <c r="L37" s="5">
        <v>40850</v>
      </c>
      <c r="M37">
        <v>35</v>
      </c>
      <c r="N37" s="53">
        <f t="shared" si="3"/>
        <v>3</v>
      </c>
      <c r="O37" s="53" t="str">
        <f t="shared" si="4"/>
        <v>Tuesday</v>
      </c>
      <c r="P37" s="53">
        <f t="shared" si="5"/>
        <v>9</v>
      </c>
    </row>
    <row r="38" spans="1:16" ht="12.75">
      <c r="A38" s="4" t="s">
        <v>3</v>
      </c>
      <c r="B38" s="1" t="s">
        <v>121</v>
      </c>
      <c r="C38" s="1">
        <v>5462</v>
      </c>
      <c r="D38" s="4" t="s">
        <v>106</v>
      </c>
      <c r="E38" s="3">
        <v>1.05</v>
      </c>
      <c r="F38" s="66" t="str">
        <f t="shared" si="1"/>
        <v>small</v>
      </c>
      <c r="G38" s="66" t="str">
        <f t="shared" si="2"/>
        <v>&gt;2,000</v>
      </c>
      <c r="H38" s="2">
        <v>22500</v>
      </c>
      <c r="I38" s="3">
        <f t="shared" si="6"/>
        <v>23625</v>
      </c>
      <c r="J38" s="12">
        <v>30</v>
      </c>
      <c r="K38" s="5">
        <v>40780</v>
      </c>
      <c r="L38" s="5">
        <v>40788</v>
      </c>
      <c r="M38">
        <v>36</v>
      </c>
      <c r="N38" s="53">
        <f t="shared" si="3"/>
        <v>5</v>
      </c>
      <c r="O38" s="53" t="str">
        <f t="shared" si="4"/>
        <v>Thursday</v>
      </c>
      <c r="P38" s="53">
        <f t="shared" si="5"/>
        <v>8</v>
      </c>
    </row>
    <row r="39" spans="1:16" ht="12.75">
      <c r="A39" s="6" t="s">
        <v>7</v>
      </c>
      <c r="B39" s="7" t="s">
        <v>27</v>
      </c>
      <c r="C39" s="7">
        <v>1122</v>
      </c>
      <c r="D39" s="6" t="s">
        <v>4</v>
      </c>
      <c r="E39" s="8">
        <v>4.25</v>
      </c>
      <c r="F39" s="66" t="str">
        <f t="shared" si="1"/>
        <v>small</v>
      </c>
      <c r="G39" s="66" t="str">
        <f t="shared" si="2"/>
        <v>&gt;2,000</v>
      </c>
      <c r="H39" s="9">
        <v>19500</v>
      </c>
      <c r="I39" s="8">
        <f t="shared" si="6"/>
        <v>82875</v>
      </c>
      <c r="J39" s="12">
        <v>30</v>
      </c>
      <c r="K39" s="10">
        <v>40760</v>
      </c>
      <c r="L39" s="10">
        <v>40768</v>
      </c>
      <c r="M39">
        <v>37</v>
      </c>
      <c r="N39" s="53">
        <f t="shared" si="3"/>
        <v>6</v>
      </c>
      <c r="O39" s="53" t="str">
        <f t="shared" si="4"/>
        <v>Friday</v>
      </c>
      <c r="P39" s="53">
        <f t="shared" si="5"/>
        <v>8</v>
      </c>
    </row>
    <row r="40" spans="1:16" ht="12.75">
      <c r="A40" s="4" t="s">
        <v>7</v>
      </c>
      <c r="B40" s="1" t="s">
        <v>43</v>
      </c>
      <c r="C40" s="1">
        <v>3166</v>
      </c>
      <c r="D40" s="4" t="s">
        <v>100</v>
      </c>
      <c r="E40" s="3">
        <v>1.25</v>
      </c>
      <c r="F40" s="66" t="str">
        <f t="shared" si="1"/>
        <v>small</v>
      </c>
      <c r="G40" s="66" t="str">
        <f t="shared" si="2"/>
        <v>&gt;2,000</v>
      </c>
      <c r="H40" s="2">
        <v>5600</v>
      </c>
      <c r="I40" s="3">
        <f t="shared" si="6"/>
        <v>7000</v>
      </c>
      <c r="J40" s="12">
        <v>30</v>
      </c>
      <c r="K40" s="5">
        <v>40780</v>
      </c>
      <c r="L40" s="5">
        <v>40784</v>
      </c>
      <c r="M40">
        <v>38</v>
      </c>
      <c r="N40" s="53">
        <f t="shared" si="3"/>
        <v>5</v>
      </c>
      <c r="O40" s="53" t="str">
        <f t="shared" si="4"/>
        <v>Thursday</v>
      </c>
      <c r="P40" s="53">
        <f t="shared" si="5"/>
        <v>4</v>
      </c>
    </row>
    <row r="41" spans="1:16" ht="12.75">
      <c r="A41" s="6" t="s">
        <v>7</v>
      </c>
      <c r="B41" s="7" t="s">
        <v>28</v>
      </c>
      <c r="C41" s="7">
        <v>1122</v>
      </c>
      <c r="D41" s="6" t="s">
        <v>4</v>
      </c>
      <c r="E41" s="8">
        <v>4.25</v>
      </c>
      <c r="F41" s="66" t="str">
        <f t="shared" si="1"/>
        <v>small</v>
      </c>
      <c r="G41" s="66" t="str">
        <f t="shared" si="2"/>
        <v>&gt;2,000</v>
      </c>
      <c r="H41" s="9">
        <v>15500</v>
      </c>
      <c r="I41" s="8">
        <f t="shared" si="6"/>
        <v>65875</v>
      </c>
      <c r="J41" s="12">
        <v>30</v>
      </c>
      <c r="K41" s="10">
        <v>40790</v>
      </c>
      <c r="L41" s="10">
        <v>40798</v>
      </c>
      <c r="M41">
        <v>39</v>
      </c>
      <c r="N41" s="53">
        <f t="shared" si="3"/>
        <v>1</v>
      </c>
      <c r="O41" s="53" t="str">
        <f t="shared" si="4"/>
        <v>Sunday</v>
      </c>
      <c r="P41" s="53">
        <f t="shared" si="5"/>
        <v>8</v>
      </c>
    </row>
    <row r="42" spans="1:16" ht="12.75">
      <c r="A42" s="4" t="s">
        <v>7</v>
      </c>
      <c r="B42" s="1" t="s">
        <v>44</v>
      </c>
      <c r="C42" s="1">
        <v>3166</v>
      </c>
      <c r="D42" s="4" t="s">
        <v>100</v>
      </c>
      <c r="E42" s="3">
        <v>1.25</v>
      </c>
      <c r="F42" s="66" t="str">
        <f t="shared" si="1"/>
        <v>small</v>
      </c>
      <c r="G42" s="66" t="str">
        <f t="shared" si="2"/>
        <v>&gt;2,000</v>
      </c>
      <c r="H42" s="2">
        <v>5500</v>
      </c>
      <c r="I42" s="3">
        <f t="shared" si="6"/>
        <v>6875</v>
      </c>
      <c r="J42" s="12">
        <v>30</v>
      </c>
      <c r="K42" s="5">
        <v>40787</v>
      </c>
      <c r="L42" s="5">
        <v>40792</v>
      </c>
      <c r="M42">
        <v>40</v>
      </c>
      <c r="N42" s="53">
        <f t="shared" si="3"/>
        <v>5</v>
      </c>
      <c r="O42" s="53" t="str">
        <f t="shared" si="4"/>
        <v>Thursday</v>
      </c>
      <c r="P42" s="53">
        <f t="shared" si="5"/>
        <v>5</v>
      </c>
    </row>
    <row r="43" spans="1:16" ht="12.75">
      <c r="A43" s="6" t="s">
        <v>7</v>
      </c>
      <c r="B43" s="7" t="s">
        <v>32</v>
      </c>
      <c r="C43" s="7">
        <v>1122</v>
      </c>
      <c r="D43" s="6" t="s">
        <v>4</v>
      </c>
      <c r="E43" s="8">
        <v>4.25</v>
      </c>
      <c r="F43" s="66" t="str">
        <f t="shared" si="1"/>
        <v>small</v>
      </c>
      <c r="G43" s="66" t="str">
        <f t="shared" si="2"/>
        <v>&gt;2,000</v>
      </c>
      <c r="H43" s="9">
        <v>18000</v>
      </c>
      <c r="I43" s="8">
        <f t="shared" si="6"/>
        <v>76500</v>
      </c>
      <c r="J43" s="12">
        <v>30</v>
      </c>
      <c r="K43" s="10">
        <v>40817</v>
      </c>
      <c r="L43" s="10">
        <v>40824</v>
      </c>
      <c r="M43">
        <v>41</v>
      </c>
      <c r="N43" s="53">
        <f t="shared" si="3"/>
        <v>7</v>
      </c>
      <c r="O43" s="53" t="str">
        <f t="shared" si="4"/>
        <v>Saturday</v>
      </c>
      <c r="P43" s="53">
        <f t="shared" si="5"/>
        <v>7</v>
      </c>
    </row>
    <row r="44" spans="1:16" ht="12.75">
      <c r="A44" s="6" t="s">
        <v>7</v>
      </c>
      <c r="B44" s="7" t="s">
        <v>29</v>
      </c>
      <c r="C44" s="7">
        <v>1122</v>
      </c>
      <c r="D44" s="6" t="s">
        <v>4</v>
      </c>
      <c r="E44" s="8">
        <v>4.25</v>
      </c>
      <c r="F44" s="66" t="str">
        <f t="shared" si="1"/>
        <v>small</v>
      </c>
      <c r="G44" s="66" t="str">
        <f t="shared" si="2"/>
        <v>&gt;2,000</v>
      </c>
      <c r="H44" s="9">
        <v>12500</v>
      </c>
      <c r="I44" s="8">
        <f t="shared" si="6"/>
        <v>53125</v>
      </c>
      <c r="J44" s="12">
        <v>30</v>
      </c>
      <c r="K44" s="10">
        <v>40791</v>
      </c>
      <c r="L44" s="10">
        <v>40797</v>
      </c>
      <c r="M44">
        <v>42</v>
      </c>
      <c r="N44" s="53">
        <f t="shared" si="3"/>
        <v>2</v>
      </c>
      <c r="O44" s="53" t="str">
        <f t="shared" si="4"/>
        <v>Monday</v>
      </c>
      <c r="P44" s="53">
        <f t="shared" si="5"/>
        <v>6</v>
      </c>
    </row>
    <row r="45" spans="1:16" ht="12.75">
      <c r="A45" s="6" t="s">
        <v>7</v>
      </c>
      <c r="B45" s="7" t="s">
        <v>30</v>
      </c>
      <c r="C45" s="7">
        <v>1122</v>
      </c>
      <c r="D45" s="6" t="s">
        <v>4</v>
      </c>
      <c r="E45" s="8">
        <v>4.25</v>
      </c>
      <c r="F45" s="66" t="str">
        <f t="shared" si="1"/>
        <v>small</v>
      </c>
      <c r="G45" s="66" t="str">
        <f t="shared" si="2"/>
        <v>&gt;2,000</v>
      </c>
      <c r="H45" s="9">
        <v>15000</v>
      </c>
      <c r="I45" s="8">
        <f t="shared" si="6"/>
        <v>63750</v>
      </c>
      <c r="J45" s="12">
        <v>30</v>
      </c>
      <c r="K45" s="10">
        <v>40794</v>
      </c>
      <c r="L45" s="10">
        <v>40801</v>
      </c>
      <c r="M45">
        <v>43</v>
      </c>
      <c r="N45" s="53">
        <f t="shared" si="3"/>
        <v>5</v>
      </c>
      <c r="O45" s="53" t="str">
        <f t="shared" si="4"/>
        <v>Thursday</v>
      </c>
      <c r="P45" s="53">
        <f t="shared" si="5"/>
        <v>7</v>
      </c>
    </row>
    <row r="46" spans="1:16" ht="12.75">
      <c r="A46" s="6" t="s">
        <v>7</v>
      </c>
      <c r="B46" s="7" t="s">
        <v>31</v>
      </c>
      <c r="C46" s="7">
        <v>1122</v>
      </c>
      <c r="D46" s="6" t="s">
        <v>4</v>
      </c>
      <c r="E46" s="8">
        <v>4.25</v>
      </c>
      <c r="F46" s="66" t="str">
        <f t="shared" si="1"/>
        <v>small</v>
      </c>
      <c r="G46" s="66" t="str">
        <f t="shared" si="2"/>
        <v>&gt;2,000</v>
      </c>
      <c r="H46" s="9">
        <v>14500</v>
      </c>
      <c r="I46" s="8">
        <f t="shared" si="6"/>
        <v>61625</v>
      </c>
      <c r="J46" s="12">
        <v>30</v>
      </c>
      <c r="K46" s="10">
        <v>40814</v>
      </c>
      <c r="L46" s="10">
        <v>40819</v>
      </c>
      <c r="M46">
        <v>44</v>
      </c>
      <c r="N46" s="53">
        <f t="shared" si="3"/>
        <v>4</v>
      </c>
      <c r="O46" s="53" t="str">
        <f t="shared" si="4"/>
        <v>Wednesday</v>
      </c>
      <c r="P46" s="53">
        <f t="shared" si="5"/>
        <v>5</v>
      </c>
    </row>
    <row r="47" spans="1:16" ht="12.75">
      <c r="A47" s="4" t="s">
        <v>7</v>
      </c>
      <c r="B47" s="1" t="s">
        <v>95</v>
      </c>
      <c r="C47" s="1">
        <v>5066</v>
      </c>
      <c r="D47" s="4" t="s">
        <v>106</v>
      </c>
      <c r="E47" s="3">
        <v>0.95</v>
      </c>
      <c r="F47" s="66" t="str">
        <f t="shared" si="1"/>
        <v>small</v>
      </c>
      <c r="G47" s="66" t="str">
        <f t="shared" si="2"/>
        <v>&gt;2,000</v>
      </c>
      <c r="H47" s="2">
        <v>25000</v>
      </c>
      <c r="I47" s="3">
        <f t="shared" si="6"/>
        <v>23750</v>
      </c>
      <c r="J47" s="12">
        <v>30</v>
      </c>
      <c r="K47" s="5">
        <v>40791</v>
      </c>
      <c r="L47" s="5">
        <v>40798</v>
      </c>
      <c r="M47">
        <v>45</v>
      </c>
      <c r="N47" s="53">
        <f t="shared" si="3"/>
        <v>2</v>
      </c>
      <c r="O47" s="53" t="str">
        <f t="shared" si="4"/>
        <v>Monday</v>
      </c>
      <c r="P47" s="53">
        <f t="shared" si="5"/>
        <v>7</v>
      </c>
    </row>
    <row r="48" spans="1:16" ht="12.75">
      <c r="A48" s="4" t="s">
        <v>7</v>
      </c>
      <c r="B48" s="1" t="s">
        <v>96</v>
      </c>
      <c r="C48" s="1">
        <v>3166</v>
      </c>
      <c r="D48" s="4" t="s">
        <v>100</v>
      </c>
      <c r="E48" s="3">
        <v>1.25</v>
      </c>
      <c r="F48" s="66" t="str">
        <f t="shared" si="1"/>
        <v>small</v>
      </c>
      <c r="G48" s="66" t="str">
        <f t="shared" si="2"/>
        <v>&gt;2,000</v>
      </c>
      <c r="H48" s="2">
        <v>5650</v>
      </c>
      <c r="I48" s="3">
        <f t="shared" si="6"/>
        <v>7062.5</v>
      </c>
      <c r="J48" s="12">
        <v>30</v>
      </c>
      <c r="K48" s="5">
        <v>40791</v>
      </c>
      <c r="L48" s="5">
        <v>40796</v>
      </c>
      <c r="M48">
        <v>46</v>
      </c>
      <c r="N48" s="53">
        <f t="shared" si="3"/>
        <v>2</v>
      </c>
      <c r="O48" s="53" t="str">
        <f t="shared" si="4"/>
        <v>Monday</v>
      </c>
      <c r="P48" s="53">
        <f t="shared" si="5"/>
        <v>5</v>
      </c>
    </row>
    <row r="49" spans="1:16" ht="12.75">
      <c r="A49" s="4" t="s">
        <v>7</v>
      </c>
      <c r="B49" s="1" t="s">
        <v>97</v>
      </c>
      <c r="C49" s="1">
        <v>3166</v>
      </c>
      <c r="D49" s="4" t="s">
        <v>100</v>
      </c>
      <c r="E49" s="3">
        <v>1.25</v>
      </c>
      <c r="F49" s="66" t="str">
        <f t="shared" si="1"/>
        <v>small</v>
      </c>
      <c r="G49" s="66" t="str">
        <f t="shared" si="2"/>
        <v>&gt;2,000</v>
      </c>
      <c r="H49" s="2">
        <v>5425</v>
      </c>
      <c r="I49" s="3">
        <f t="shared" si="6"/>
        <v>6781.25</v>
      </c>
      <c r="J49" s="12">
        <v>30</v>
      </c>
      <c r="K49" s="5">
        <v>40796</v>
      </c>
      <c r="L49" s="5">
        <v>40801</v>
      </c>
      <c r="M49">
        <v>47</v>
      </c>
      <c r="N49" s="53">
        <f t="shared" si="3"/>
        <v>7</v>
      </c>
      <c r="O49" s="53" t="str">
        <f t="shared" si="4"/>
        <v>Saturday</v>
      </c>
      <c r="P49" s="53">
        <f t="shared" si="5"/>
        <v>5</v>
      </c>
    </row>
    <row r="50" spans="1:16" ht="12.75">
      <c r="A50" s="4" t="s">
        <v>7</v>
      </c>
      <c r="B50" s="1" t="s">
        <v>45</v>
      </c>
      <c r="C50" s="1">
        <v>9966</v>
      </c>
      <c r="D50" s="4" t="s">
        <v>102</v>
      </c>
      <c r="E50" s="3">
        <v>0.75</v>
      </c>
      <c r="F50" s="66" t="str">
        <f t="shared" si="1"/>
        <v>small</v>
      </c>
      <c r="G50" s="66" t="str">
        <f t="shared" si="2"/>
        <v>200-2,000</v>
      </c>
      <c r="H50" s="2">
        <v>500</v>
      </c>
      <c r="I50" s="3">
        <f t="shared" si="6"/>
        <v>375</v>
      </c>
      <c r="J50" s="12">
        <v>30</v>
      </c>
      <c r="K50" s="5">
        <v>40780</v>
      </c>
      <c r="L50" s="5">
        <v>40786</v>
      </c>
      <c r="M50">
        <v>48</v>
      </c>
      <c r="N50" s="53">
        <f t="shared" si="3"/>
        <v>5</v>
      </c>
      <c r="O50" s="53" t="str">
        <f t="shared" si="4"/>
        <v>Thursday</v>
      </c>
      <c r="P50" s="53">
        <f t="shared" si="5"/>
        <v>6</v>
      </c>
    </row>
    <row r="51" spans="1:16" ht="12.75">
      <c r="A51" s="4" t="s">
        <v>7</v>
      </c>
      <c r="B51" s="1" t="s">
        <v>46</v>
      </c>
      <c r="C51" s="1">
        <v>5066</v>
      </c>
      <c r="D51" s="4" t="s">
        <v>106</v>
      </c>
      <c r="E51" s="3">
        <v>0.95</v>
      </c>
      <c r="F51" s="66" t="str">
        <f t="shared" si="1"/>
        <v>small</v>
      </c>
      <c r="G51" s="66" t="str">
        <f t="shared" si="2"/>
        <v>&gt;2,000</v>
      </c>
      <c r="H51" s="2">
        <v>17500</v>
      </c>
      <c r="I51" s="3">
        <f t="shared" si="6"/>
        <v>16625</v>
      </c>
      <c r="J51" s="12">
        <v>30</v>
      </c>
      <c r="K51" s="5">
        <v>40801</v>
      </c>
      <c r="L51" s="5">
        <v>40808</v>
      </c>
      <c r="M51">
        <v>49</v>
      </c>
      <c r="N51" s="53">
        <f t="shared" si="3"/>
        <v>5</v>
      </c>
      <c r="O51" s="53" t="str">
        <f t="shared" si="4"/>
        <v>Thursday</v>
      </c>
      <c r="P51" s="53">
        <f t="shared" si="5"/>
        <v>7</v>
      </c>
    </row>
    <row r="52" spans="1:16" ht="12.75">
      <c r="A52" s="6" t="s">
        <v>7</v>
      </c>
      <c r="B52" s="7" t="s">
        <v>34</v>
      </c>
      <c r="C52" s="7">
        <v>1122</v>
      </c>
      <c r="D52" s="6" t="s">
        <v>4</v>
      </c>
      <c r="E52" s="8">
        <v>4.25</v>
      </c>
      <c r="F52" s="66" t="str">
        <f t="shared" si="1"/>
        <v>small</v>
      </c>
      <c r="G52" s="66" t="str">
        <f t="shared" si="2"/>
        <v>&gt;2,000</v>
      </c>
      <c r="H52" s="9">
        <v>17500</v>
      </c>
      <c r="I52" s="8">
        <f t="shared" si="6"/>
        <v>74375</v>
      </c>
      <c r="J52" s="12">
        <v>30</v>
      </c>
      <c r="K52" s="10">
        <v>40841</v>
      </c>
      <c r="L52" s="10">
        <v>40850</v>
      </c>
      <c r="M52">
        <v>50</v>
      </c>
      <c r="N52" s="53">
        <f t="shared" si="3"/>
        <v>3</v>
      </c>
      <c r="O52" s="53" t="str">
        <f t="shared" si="4"/>
        <v>Tuesday</v>
      </c>
      <c r="P52" s="53">
        <f t="shared" si="5"/>
        <v>9</v>
      </c>
    </row>
    <row r="53" spans="1:16" ht="12.75">
      <c r="A53" s="6" t="s">
        <v>7</v>
      </c>
      <c r="B53" s="7" t="s">
        <v>33</v>
      </c>
      <c r="C53" s="7">
        <v>1122</v>
      </c>
      <c r="D53" s="6" t="s">
        <v>4</v>
      </c>
      <c r="E53" s="8">
        <v>4.25</v>
      </c>
      <c r="F53" s="66" t="str">
        <f t="shared" si="1"/>
        <v>small</v>
      </c>
      <c r="G53" s="66" t="str">
        <f t="shared" si="2"/>
        <v>&gt;2,000</v>
      </c>
      <c r="H53" s="9">
        <v>17000</v>
      </c>
      <c r="I53" s="8">
        <f t="shared" si="6"/>
        <v>72250</v>
      </c>
      <c r="J53" s="12">
        <v>30</v>
      </c>
      <c r="K53" s="10">
        <v>40827</v>
      </c>
      <c r="L53" s="10">
        <v>40835</v>
      </c>
      <c r="M53">
        <v>51</v>
      </c>
      <c r="N53" s="53">
        <f t="shared" si="3"/>
        <v>3</v>
      </c>
      <c r="O53" s="53" t="str">
        <f t="shared" si="4"/>
        <v>Tuesday</v>
      </c>
      <c r="P53" s="53">
        <f t="shared" si="5"/>
        <v>8</v>
      </c>
    </row>
    <row r="54" spans="1:16" ht="12.75">
      <c r="A54" s="4" t="s">
        <v>77</v>
      </c>
      <c r="B54" s="1" t="s">
        <v>79</v>
      </c>
      <c r="C54" s="7">
        <v>6431</v>
      </c>
      <c r="D54" s="6" t="s">
        <v>107</v>
      </c>
      <c r="E54" s="3">
        <v>2.85</v>
      </c>
      <c r="F54" s="66" t="str">
        <f t="shared" si="1"/>
        <v>small</v>
      </c>
      <c r="G54" s="66" t="str">
        <f t="shared" si="2"/>
        <v>200-2,000</v>
      </c>
      <c r="H54" s="2">
        <v>1250</v>
      </c>
      <c r="I54" s="3">
        <f t="shared" si="6"/>
        <v>3562.5</v>
      </c>
      <c r="J54" s="12">
        <v>30</v>
      </c>
      <c r="K54" s="5">
        <v>40821</v>
      </c>
      <c r="L54" s="5">
        <v>40826</v>
      </c>
      <c r="M54">
        <v>52</v>
      </c>
      <c r="N54" s="53">
        <f t="shared" si="3"/>
        <v>4</v>
      </c>
      <c r="O54" s="53" t="str">
        <f t="shared" si="4"/>
        <v>Wednesday</v>
      </c>
      <c r="P54" s="53">
        <f t="shared" si="5"/>
        <v>5</v>
      </c>
    </row>
    <row r="55" spans="1:16" ht="12.75">
      <c r="A55" s="4" t="s">
        <v>77</v>
      </c>
      <c r="B55" s="1" t="s">
        <v>80</v>
      </c>
      <c r="C55" s="1">
        <v>7258</v>
      </c>
      <c r="D55" s="4" t="s">
        <v>105</v>
      </c>
      <c r="E55" s="3">
        <v>100.5</v>
      </c>
      <c r="F55" s="66" t="str">
        <f t="shared" si="1"/>
        <v>BIG</v>
      </c>
      <c r="G55" s="66" t="str">
        <f t="shared" si="2"/>
        <v>&lt;200</v>
      </c>
      <c r="H55" s="2">
        <v>95</v>
      </c>
      <c r="I55" s="3">
        <f t="shared" si="6"/>
        <v>9547.5</v>
      </c>
      <c r="J55" s="12">
        <v>30</v>
      </c>
      <c r="K55" s="5">
        <v>40836</v>
      </c>
      <c r="L55" s="5">
        <v>40845</v>
      </c>
      <c r="M55">
        <v>53</v>
      </c>
      <c r="N55" s="53">
        <f t="shared" si="3"/>
        <v>5</v>
      </c>
      <c r="O55" s="53" t="str">
        <f t="shared" si="4"/>
        <v>Thursday</v>
      </c>
      <c r="P55" s="53">
        <f t="shared" si="5"/>
        <v>9</v>
      </c>
    </row>
    <row r="56" spans="1:16" ht="12.75">
      <c r="A56" s="4" t="s">
        <v>77</v>
      </c>
      <c r="B56" s="1" t="s">
        <v>81</v>
      </c>
      <c r="C56" s="1">
        <v>9977</v>
      </c>
      <c r="D56" s="4" t="s">
        <v>101</v>
      </c>
      <c r="E56" s="3">
        <v>1</v>
      </c>
      <c r="F56" s="66" t="str">
        <f t="shared" si="1"/>
        <v>small</v>
      </c>
      <c r="G56" s="66" t="str">
        <f t="shared" si="2"/>
        <v>200-2,000</v>
      </c>
      <c r="H56" s="2">
        <v>525</v>
      </c>
      <c r="I56" s="3">
        <f t="shared" si="6"/>
        <v>525</v>
      </c>
      <c r="J56" s="12">
        <v>30</v>
      </c>
      <c r="K56" s="5">
        <v>40848</v>
      </c>
      <c r="L56" s="5">
        <v>40854</v>
      </c>
      <c r="M56">
        <v>54</v>
      </c>
      <c r="N56" s="53">
        <f t="shared" si="3"/>
        <v>3</v>
      </c>
      <c r="O56" s="53" t="str">
        <f t="shared" si="4"/>
        <v>Tuesday</v>
      </c>
      <c r="P56" s="53">
        <f t="shared" si="5"/>
        <v>6</v>
      </c>
    </row>
    <row r="57" spans="1:16" ht="12.75">
      <c r="A57" s="4" t="s">
        <v>77</v>
      </c>
      <c r="B57" s="1" t="s">
        <v>82</v>
      </c>
      <c r="C57" s="7">
        <v>6431</v>
      </c>
      <c r="D57" s="6" t="s">
        <v>107</v>
      </c>
      <c r="E57" s="3">
        <v>2.85</v>
      </c>
      <c r="F57" s="66" t="str">
        <f t="shared" si="1"/>
        <v>small</v>
      </c>
      <c r="G57" s="66" t="str">
        <f t="shared" si="2"/>
        <v>200-2,000</v>
      </c>
      <c r="H57" s="2">
        <v>1350</v>
      </c>
      <c r="I57" s="3">
        <f t="shared" si="6"/>
        <v>3847.5</v>
      </c>
      <c r="J57" s="12">
        <v>30</v>
      </c>
      <c r="K57" s="5">
        <v>40817</v>
      </c>
      <c r="L57" s="5">
        <v>40823</v>
      </c>
      <c r="M57">
        <v>55</v>
      </c>
      <c r="N57" s="53">
        <f t="shared" si="3"/>
        <v>7</v>
      </c>
      <c r="O57" s="53" t="str">
        <f t="shared" si="4"/>
        <v>Saturday</v>
      </c>
      <c r="P57" s="53">
        <f t="shared" si="5"/>
        <v>6</v>
      </c>
    </row>
    <row r="58" spans="1:16" ht="12.75">
      <c r="A58" s="4" t="s">
        <v>77</v>
      </c>
      <c r="B58" s="1" t="s">
        <v>86</v>
      </c>
      <c r="C58" s="7">
        <v>6431</v>
      </c>
      <c r="D58" s="6" t="s">
        <v>107</v>
      </c>
      <c r="E58" s="3">
        <v>2.85</v>
      </c>
      <c r="F58" s="66" t="str">
        <f t="shared" si="1"/>
        <v>small</v>
      </c>
      <c r="G58" s="66" t="str">
        <f t="shared" si="2"/>
        <v>200-2,000</v>
      </c>
      <c r="H58" s="2">
        <v>1300</v>
      </c>
      <c r="I58" s="3">
        <f t="shared" si="6"/>
        <v>3705</v>
      </c>
      <c r="J58" s="12">
        <v>30</v>
      </c>
      <c r="K58" s="5">
        <v>40811</v>
      </c>
      <c r="L58" s="5">
        <v>40817</v>
      </c>
      <c r="M58">
        <v>56</v>
      </c>
      <c r="N58" s="53">
        <f t="shared" si="3"/>
        <v>1</v>
      </c>
      <c r="O58" s="53" t="str">
        <f t="shared" si="4"/>
        <v>Sunday</v>
      </c>
      <c r="P58" s="53">
        <f t="shared" si="5"/>
        <v>6</v>
      </c>
    </row>
    <row r="59" spans="1:16" ht="12.75">
      <c r="A59" s="4" t="s">
        <v>77</v>
      </c>
      <c r="B59" s="1" t="s">
        <v>85</v>
      </c>
      <c r="C59" s="1">
        <v>7258</v>
      </c>
      <c r="D59" s="4" t="s">
        <v>105</v>
      </c>
      <c r="E59" s="3">
        <v>100.5</v>
      </c>
      <c r="F59" s="66" t="str">
        <f t="shared" si="1"/>
        <v>BIG</v>
      </c>
      <c r="G59" s="66" t="str">
        <f t="shared" si="2"/>
        <v>&lt;200</v>
      </c>
      <c r="H59" s="2">
        <v>100</v>
      </c>
      <c r="I59" s="3">
        <f t="shared" si="6"/>
        <v>10050</v>
      </c>
      <c r="J59" s="12">
        <v>30</v>
      </c>
      <c r="K59" s="5">
        <v>40831</v>
      </c>
      <c r="L59" s="5">
        <v>40840</v>
      </c>
      <c r="M59">
        <v>57</v>
      </c>
      <c r="N59" s="53">
        <f t="shared" si="3"/>
        <v>7</v>
      </c>
      <c r="O59" s="53" t="str">
        <f t="shared" si="4"/>
        <v>Saturday</v>
      </c>
      <c r="P59" s="53">
        <f t="shared" si="5"/>
        <v>9</v>
      </c>
    </row>
    <row r="60" spans="1:16" ht="12.75">
      <c r="A60" s="4" t="s">
        <v>77</v>
      </c>
      <c r="B60" s="1" t="s">
        <v>84</v>
      </c>
      <c r="C60" s="1">
        <v>9967</v>
      </c>
      <c r="D60" s="4" t="s">
        <v>102</v>
      </c>
      <c r="E60" s="3">
        <v>0.85</v>
      </c>
      <c r="F60" s="66" t="str">
        <f t="shared" si="1"/>
        <v>small</v>
      </c>
      <c r="G60" s="66" t="str">
        <f t="shared" si="2"/>
        <v>200-2,000</v>
      </c>
      <c r="H60" s="2">
        <v>550</v>
      </c>
      <c r="I60" s="3">
        <f t="shared" si="6"/>
        <v>467.5</v>
      </c>
      <c r="J60" s="12">
        <v>30</v>
      </c>
      <c r="K60" s="5">
        <v>40852</v>
      </c>
      <c r="L60" s="5">
        <v>40858</v>
      </c>
      <c r="M60">
        <v>58</v>
      </c>
      <c r="N60" s="53">
        <f t="shared" si="3"/>
        <v>7</v>
      </c>
      <c r="O60" s="53" t="str">
        <f t="shared" si="4"/>
        <v>Saturday</v>
      </c>
      <c r="P60" s="53">
        <f t="shared" si="5"/>
        <v>6</v>
      </c>
    </row>
    <row r="61" spans="1:16" ht="12.75">
      <c r="A61" s="4" t="s">
        <v>77</v>
      </c>
      <c r="B61" s="1" t="s">
        <v>83</v>
      </c>
      <c r="C61" s="1">
        <v>9955</v>
      </c>
      <c r="D61" s="4" t="s">
        <v>103</v>
      </c>
      <c r="E61" s="3">
        <v>0.55</v>
      </c>
      <c r="F61" s="66" t="str">
        <f t="shared" si="1"/>
        <v>small</v>
      </c>
      <c r="G61" s="66" t="str">
        <f t="shared" si="2"/>
        <v>&lt;200</v>
      </c>
      <c r="H61" s="2">
        <v>150</v>
      </c>
      <c r="I61" s="3">
        <f t="shared" si="6"/>
        <v>82.5</v>
      </c>
      <c r="J61" s="12">
        <v>30</v>
      </c>
      <c r="K61" s="5">
        <v>40848</v>
      </c>
      <c r="L61" s="5">
        <v>40853</v>
      </c>
      <c r="M61">
        <v>59</v>
      </c>
      <c r="N61" s="53">
        <f t="shared" si="3"/>
        <v>3</v>
      </c>
      <c r="O61" s="53" t="str">
        <f t="shared" si="4"/>
        <v>Tuesday</v>
      </c>
      <c r="P61" s="53">
        <f t="shared" si="5"/>
        <v>5</v>
      </c>
    </row>
    <row r="62" spans="1:16" ht="12.75">
      <c r="A62" s="4" t="s">
        <v>77</v>
      </c>
      <c r="B62" s="1" t="s">
        <v>87</v>
      </c>
      <c r="C62" s="1">
        <v>9955</v>
      </c>
      <c r="D62" s="4" t="s">
        <v>103</v>
      </c>
      <c r="E62" s="3">
        <v>0.55</v>
      </c>
      <c r="F62" s="66" t="str">
        <f t="shared" si="1"/>
        <v>small</v>
      </c>
      <c r="G62" s="66" t="str">
        <f t="shared" si="2"/>
        <v>&lt;200</v>
      </c>
      <c r="H62" s="2">
        <v>125</v>
      </c>
      <c r="I62" s="3">
        <f t="shared" si="6"/>
        <v>68.75</v>
      </c>
      <c r="J62" s="12">
        <v>30</v>
      </c>
      <c r="K62" s="5">
        <v>40852</v>
      </c>
      <c r="L62" s="5">
        <v>40857</v>
      </c>
      <c r="M62">
        <v>60</v>
      </c>
      <c r="N62" s="53">
        <f t="shared" si="3"/>
        <v>7</v>
      </c>
      <c r="O62" s="53" t="str">
        <f t="shared" si="4"/>
        <v>Saturday</v>
      </c>
      <c r="P62" s="53">
        <f t="shared" si="5"/>
        <v>5</v>
      </c>
    </row>
    <row r="63" spans="1:16" ht="12.75">
      <c r="A63" s="4" t="s">
        <v>77</v>
      </c>
      <c r="B63" s="1" t="s">
        <v>88</v>
      </c>
      <c r="C63" s="1">
        <v>7258</v>
      </c>
      <c r="D63" s="4" t="s">
        <v>105</v>
      </c>
      <c r="E63" s="3">
        <v>100.5</v>
      </c>
      <c r="F63" s="66" t="str">
        <f t="shared" si="1"/>
        <v>BIG</v>
      </c>
      <c r="G63" s="66" t="str">
        <f t="shared" si="2"/>
        <v>&lt;200</v>
      </c>
      <c r="H63" s="2">
        <v>90</v>
      </c>
      <c r="I63" s="3">
        <f t="shared" si="6"/>
        <v>9045</v>
      </c>
      <c r="J63" s="12">
        <v>30</v>
      </c>
      <c r="K63" s="5">
        <v>40826</v>
      </c>
      <c r="L63" s="5">
        <v>40833</v>
      </c>
      <c r="M63">
        <v>61</v>
      </c>
      <c r="N63" s="53">
        <f t="shared" si="3"/>
        <v>2</v>
      </c>
      <c r="O63" s="53" t="str">
        <f t="shared" si="4"/>
        <v>Monday</v>
      </c>
      <c r="P63" s="53">
        <f t="shared" si="5"/>
        <v>7</v>
      </c>
    </row>
    <row r="64" spans="1:16" ht="12.75">
      <c r="A64" s="4" t="s">
        <v>77</v>
      </c>
      <c r="B64" s="1" t="s">
        <v>89</v>
      </c>
      <c r="C64" s="1">
        <v>8148</v>
      </c>
      <c r="D64" s="4" t="s">
        <v>104</v>
      </c>
      <c r="E64" s="3">
        <v>655.5</v>
      </c>
      <c r="F64" s="66" t="str">
        <f t="shared" si="1"/>
        <v>BIG</v>
      </c>
      <c r="G64" s="66" t="str">
        <f t="shared" si="2"/>
        <v>&lt;200</v>
      </c>
      <c r="H64" s="2">
        <v>125</v>
      </c>
      <c r="I64" s="3">
        <f t="shared" si="6"/>
        <v>81937.5</v>
      </c>
      <c r="J64" s="12">
        <v>30</v>
      </c>
      <c r="K64" s="5">
        <v>40826</v>
      </c>
      <c r="L64" s="5">
        <v>40833</v>
      </c>
      <c r="M64">
        <v>62</v>
      </c>
      <c r="N64" s="53">
        <f t="shared" si="3"/>
        <v>2</v>
      </c>
      <c r="O64" s="53" t="str">
        <f t="shared" si="4"/>
        <v>Monday</v>
      </c>
      <c r="P64" s="53">
        <f t="shared" si="5"/>
        <v>7</v>
      </c>
    </row>
    <row r="65" spans="1:16" ht="12.75">
      <c r="A65" s="4" t="s">
        <v>78</v>
      </c>
      <c r="B65" s="1" t="s">
        <v>90</v>
      </c>
      <c r="C65" s="7">
        <v>6433</v>
      </c>
      <c r="D65" s="6" t="s">
        <v>107</v>
      </c>
      <c r="E65" s="3">
        <v>2.95</v>
      </c>
      <c r="F65" s="66" t="str">
        <f t="shared" si="1"/>
        <v>small</v>
      </c>
      <c r="G65" s="66" t="str">
        <f t="shared" si="2"/>
        <v>200-2,000</v>
      </c>
      <c r="H65" s="2">
        <v>1500</v>
      </c>
      <c r="I65" s="3">
        <f t="shared" si="6"/>
        <v>4425</v>
      </c>
      <c r="J65" s="13">
        <v>15</v>
      </c>
      <c r="K65" s="5">
        <v>40817</v>
      </c>
      <c r="L65" s="5">
        <v>40826</v>
      </c>
      <c r="M65">
        <v>63</v>
      </c>
      <c r="N65" s="53">
        <f t="shared" si="3"/>
        <v>7</v>
      </c>
      <c r="O65" s="53" t="str">
        <f t="shared" si="4"/>
        <v>Saturday</v>
      </c>
      <c r="P65" s="53">
        <f t="shared" si="5"/>
        <v>9</v>
      </c>
    </row>
    <row r="66" spans="1:16" ht="12.75">
      <c r="A66" s="4" t="s">
        <v>78</v>
      </c>
      <c r="B66" s="1" t="s">
        <v>91</v>
      </c>
      <c r="C66" s="7">
        <v>9764</v>
      </c>
      <c r="D66" s="6" t="s">
        <v>6</v>
      </c>
      <c r="E66" s="3">
        <v>3.75</v>
      </c>
      <c r="F66" s="66" t="str">
        <f t="shared" si="1"/>
        <v>small</v>
      </c>
      <c r="G66" s="66" t="str">
        <f t="shared" si="2"/>
        <v>200-2,000</v>
      </c>
      <c r="H66" s="2">
        <v>1980</v>
      </c>
      <c r="I66" s="3">
        <f t="shared" si="6"/>
        <v>7425</v>
      </c>
      <c r="J66" s="13">
        <v>15</v>
      </c>
      <c r="K66" s="5">
        <v>40806</v>
      </c>
      <c r="L66" s="5">
        <v>40815</v>
      </c>
      <c r="M66">
        <v>64</v>
      </c>
      <c r="N66" s="53">
        <f t="shared" si="3"/>
        <v>3</v>
      </c>
      <c r="O66" s="53" t="str">
        <f t="shared" si="4"/>
        <v>Tuesday</v>
      </c>
      <c r="P66" s="53">
        <f t="shared" si="5"/>
        <v>9</v>
      </c>
    </row>
    <row r="67" spans="1:16" ht="12.75">
      <c r="A67" s="4" t="s">
        <v>78</v>
      </c>
      <c r="B67" s="1" t="s">
        <v>94</v>
      </c>
      <c r="C67" s="7">
        <v>9764</v>
      </c>
      <c r="D67" s="6" t="s">
        <v>6</v>
      </c>
      <c r="E67" s="3">
        <v>3.75</v>
      </c>
      <c r="F67" s="66" t="str">
        <f t="shared" si="1"/>
        <v>small</v>
      </c>
      <c r="G67" s="66" t="str">
        <f t="shared" si="2"/>
        <v>200-2,000</v>
      </c>
      <c r="H67" s="2">
        <v>1850</v>
      </c>
      <c r="I67" s="3">
        <f aca="true" t="shared" si="7" ref="I67:I96">E67*H67</f>
        <v>6937.5</v>
      </c>
      <c r="J67" s="13">
        <v>15</v>
      </c>
      <c r="K67" s="5">
        <v>40811</v>
      </c>
      <c r="L67" s="5">
        <v>40821</v>
      </c>
      <c r="M67">
        <v>65</v>
      </c>
      <c r="N67" s="53">
        <f t="shared" si="3"/>
        <v>1</v>
      </c>
      <c r="O67" s="53" t="str">
        <f t="shared" si="4"/>
        <v>Sunday</v>
      </c>
      <c r="P67" s="53">
        <f t="shared" si="5"/>
        <v>10</v>
      </c>
    </row>
    <row r="68" spans="1:16" ht="12.75">
      <c r="A68" s="4" t="s">
        <v>78</v>
      </c>
      <c r="B68" s="1" t="s">
        <v>92</v>
      </c>
      <c r="C68" s="7">
        <v>9764</v>
      </c>
      <c r="D68" s="6" t="s">
        <v>6</v>
      </c>
      <c r="E68" s="3">
        <v>3.75</v>
      </c>
      <c r="F68" s="66" t="str">
        <f aca="true" t="shared" si="8" ref="F68:F96">IF(E68&lt;10,"small",IF(E68&gt;77,"BIG","Medium"))</f>
        <v>small</v>
      </c>
      <c r="G68" s="66" t="str">
        <f aca="true" t="shared" si="9" ref="G68:G96">IF(H68&lt;200,"&lt;200",IF(H68&gt;2000,"&gt;2,000","200-2,000"))</f>
        <v>200-2,000</v>
      </c>
      <c r="H68" s="2">
        <v>1800</v>
      </c>
      <c r="I68" s="3">
        <f t="shared" si="7"/>
        <v>6750</v>
      </c>
      <c r="J68" s="13">
        <v>15</v>
      </c>
      <c r="K68" s="5">
        <v>40814</v>
      </c>
      <c r="L68" s="5">
        <v>40821</v>
      </c>
      <c r="M68">
        <v>66</v>
      </c>
      <c r="N68" s="53">
        <f aca="true" t="shared" si="10" ref="N68:N96">WEEKDAY(K68,1)</f>
        <v>4</v>
      </c>
      <c r="O68" s="53" t="str">
        <f aca="true" t="shared" si="11" ref="O68:O96">VLOOKUP(N68,$R$3:$T$14,3)</f>
        <v>Wednesday</v>
      </c>
      <c r="P68" s="53">
        <f aca="true" t="shared" si="12" ref="P68:P96">L68-K68</f>
        <v>7</v>
      </c>
    </row>
    <row r="69" spans="1:16" ht="12.75">
      <c r="A69" s="4" t="s">
        <v>78</v>
      </c>
      <c r="B69" s="1" t="s">
        <v>93</v>
      </c>
      <c r="C69" s="7">
        <v>9764</v>
      </c>
      <c r="D69" s="6" t="s">
        <v>6</v>
      </c>
      <c r="E69" s="3">
        <v>3.75</v>
      </c>
      <c r="F69" s="66" t="str">
        <f t="shared" si="8"/>
        <v>small</v>
      </c>
      <c r="G69" s="66" t="str">
        <f t="shared" si="9"/>
        <v>200-2,000</v>
      </c>
      <c r="H69" s="2">
        <v>1750</v>
      </c>
      <c r="I69" s="3">
        <f t="shared" si="7"/>
        <v>6562.5</v>
      </c>
      <c r="J69" s="13">
        <v>15</v>
      </c>
      <c r="K69" s="5">
        <v>40806</v>
      </c>
      <c r="L69" s="5">
        <v>40811</v>
      </c>
      <c r="M69">
        <v>67</v>
      </c>
      <c r="N69" s="53">
        <f t="shared" si="10"/>
        <v>3</v>
      </c>
      <c r="O69" s="53" t="str">
        <f t="shared" si="11"/>
        <v>Tuesday</v>
      </c>
      <c r="P69" s="53">
        <f t="shared" si="12"/>
        <v>5</v>
      </c>
    </row>
    <row r="70" spans="1:16" ht="12.75">
      <c r="A70" s="4" t="s">
        <v>1</v>
      </c>
      <c r="B70" s="1" t="s">
        <v>65</v>
      </c>
      <c r="C70" s="7">
        <v>6489</v>
      </c>
      <c r="D70" s="6" t="s">
        <v>107</v>
      </c>
      <c r="E70" s="3">
        <v>3</v>
      </c>
      <c r="F70" s="66" t="str">
        <f t="shared" si="8"/>
        <v>small</v>
      </c>
      <c r="G70" s="66" t="str">
        <f t="shared" si="9"/>
        <v>200-2,000</v>
      </c>
      <c r="H70" s="2">
        <v>900</v>
      </c>
      <c r="I70" s="3">
        <f t="shared" si="7"/>
        <v>2700</v>
      </c>
      <c r="J70" s="12">
        <v>25</v>
      </c>
      <c r="K70" s="5">
        <v>40826</v>
      </c>
      <c r="L70" s="5">
        <v>40834</v>
      </c>
      <c r="M70">
        <v>68</v>
      </c>
      <c r="N70" s="53">
        <f t="shared" si="10"/>
        <v>2</v>
      </c>
      <c r="O70" s="53" t="str">
        <f t="shared" si="11"/>
        <v>Monday</v>
      </c>
      <c r="P70" s="53">
        <f t="shared" si="12"/>
        <v>8</v>
      </c>
    </row>
    <row r="71" spans="1:16" ht="12.75">
      <c r="A71" s="4" t="s">
        <v>1</v>
      </c>
      <c r="B71" s="1" t="s">
        <v>63</v>
      </c>
      <c r="C71" s="7">
        <v>9752</v>
      </c>
      <c r="D71" s="6" t="s">
        <v>6</v>
      </c>
      <c r="E71" s="3">
        <v>4.05</v>
      </c>
      <c r="F71" s="66" t="str">
        <f t="shared" si="8"/>
        <v>small</v>
      </c>
      <c r="G71" s="66" t="str">
        <f t="shared" si="9"/>
        <v>200-2,000</v>
      </c>
      <c r="H71" s="2">
        <v>1500</v>
      </c>
      <c r="I71" s="3">
        <f t="shared" si="7"/>
        <v>6075</v>
      </c>
      <c r="J71" s="12">
        <v>25</v>
      </c>
      <c r="K71" s="5">
        <v>40806</v>
      </c>
      <c r="L71" s="5">
        <v>40811</v>
      </c>
      <c r="M71">
        <v>69</v>
      </c>
      <c r="N71" s="53">
        <f t="shared" si="10"/>
        <v>3</v>
      </c>
      <c r="O71" s="53" t="str">
        <f t="shared" si="11"/>
        <v>Tuesday</v>
      </c>
      <c r="P71" s="53">
        <f t="shared" si="12"/>
        <v>5</v>
      </c>
    </row>
    <row r="72" spans="1:16" ht="12.75">
      <c r="A72" s="4" t="s">
        <v>1</v>
      </c>
      <c r="B72" s="1" t="s">
        <v>60</v>
      </c>
      <c r="C72" s="7">
        <v>6489</v>
      </c>
      <c r="D72" s="6" t="s">
        <v>107</v>
      </c>
      <c r="E72" s="3">
        <v>3</v>
      </c>
      <c r="F72" s="66" t="str">
        <f t="shared" si="8"/>
        <v>small</v>
      </c>
      <c r="G72" s="66" t="str">
        <f t="shared" si="9"/>
        <v>200-2,000</v>
      </c>
      <c r="H72" s="2">
        <v>1100</v>
      </c>
      <c r="I72" s="3">
        <f t="shared" si="7"/>
        <v>3300</v>
      </c>
      <c r="J72" s="12">
        <v>25</v>
      </c>
      <c r="K72" s="5">
        <v>40821</v>
      </c>
      <c r="L72" s="5">
        <v>40826</v>
      </c>
      <c r="M72">
        <v>70</v>
      </c>
      <c r="N72" s="53">
        <f t="shared" si="10"/>
        <v>4</v>
      </c>
      <c r="O72" s="53" t="str">
        <f t="shared" si="11"/>
        <v>Wednesday</v>
      </c>
      <c r="P72" s="53">
        <f t="shared" si="12"/>
        <v>5</v>
      </c>
    </row>
    <row r="73" spans="1:16" ht="12.75">
      <c r="A73" s="4" t="s">
        <v>1</v>
      </c>
      <c r="B73" s="1" t="s">
        <v>64</v>
      </c>
      <c r="C73" s="7">
        <v>9752</v>
      </c>
      <c r="D73" s="6" t="s">
        <v>6</v>
      </c>
      <c r="E73" s="3">
        <v>4.05</v>
      </c>
      <c r="F73" s="66" t="str">
        <f t="shared" si="8"/>
        <v>small</v>
      </c>
      <c r="G73" s="66" t="str">
        <f t="shared" si="9"/>
        <v>200-2,000</v>
      </c>
      <c r="H73" s="2">
        <v>1550</v>
      </c>
      <c r="I73" s="3">
        <f t="shared" si="7"/>
        <v>6277.5</v>
      </c>
      <c r="J73" s="12">
        <v>25</v>
      </c>
      <c r="K73" s="5">
        <v>40811</v>
      </c>
      <c r="L73" s="5">
        <v>40821</v>
      </c>
      <c r="M73">
        <v>71</v>
      </c>
      <c r="N73" s="53">
        <f t="shared" si="10"/>
        <v>1</v>
      </c>
      <c r="O73" s="53" t="str">
        <f t="shared" si="11"/>
        <v>Sunday</v>
      </c>
      <c r="P73" s="53">
        <f t="shared" si="12"/>
        <v>10</v>
      </c>
    </row>
    <row r="74" spans="1:16" ht="12.75">
      <c r="A74" s="4" t="s">
        <v>1</v>
      </c>
      <c r="B74" s="1" t="s">
        <v>61</v>
      </c>
      <c r="C74" s="1">
        <v>5125</v>
      </c>
      <c r="D74" s="4" t="s">
        <v>106</v>
      </c>
      <c r="E74" s="3">
        <v>1.15</v>
      </c>
      <c r="F74" s="66" t="str">
        <f t="shared" si="8"/>
        <v>small</v>
      </c>
      <c r="G74" s="66" t="str">
        <f t="shared" si="9"/>
        <v>&gt;2,000</v>
      </c>
      <c r="H74" s="2">
        <v>15000</v>
      </c>
      <c r="I74" s="3">
        <f t="shared" si="7"/>
        <v>17250</v>
      </c>
      <c r="J74" s="12">
        <v>25</v>
      </c>
      <c r="K74" s="5">
        <v>40817</v>
      </c>
      <c r="L74" s="5">
        <v>40831</v>
      </c>
      <c r="M74">
        <v>72</v>
      </c>
      <c r="N74" s="53">
        <f t="shared" si="10"/>
        <v>7</v>
      </c>
      <c r="O74" s="53" t="str">
        <f t="shared" si="11"/>
        <v>Saturday</v>
      </c>
      <c r="P74" s="53">
        <f t="shared" si="12"/>
        <v>14</v>
      </c>
    </row>
    <row r="75" spans="1:16" ht="12.75">
      <c r="A75" s="4" t="s">
        <v>1</v>
      </c>
      <c r="B75" s="1" t="s">
        <v>62</v>
      </c>
      <c r="C75" s="7">
        <v>6489</v>
      </c>
      <c r="D75" s="6" t="s">
        <v>107</v>
      </c>
      <c r="E75" s="3">
        <v>3</v>
      </c>
      <c r="F75" s="66" t="str">
        <f t="shared" si="8"/>
        <v>small</v>
      </c>
      <c r="G75" s="66" t="str">
        <f t="shared" si="9"/>
        <v>200-2,000</v>
      </c>
      <c r="H75" s="2">
        <v>1050</v>
      </c>
      <c r="I75" s="3">
        <f t="shared" si="7"/>
        <v>3150</v>
      </c>
      <c r="J75" s="12">
        <v>25</v>
      </c>
      <c r="K75" s="5">
        <v>40845</v>
      </c>
      <c r="L75" s="5">
        <v>40857</v>
      </c>
      <c r="M75">
        <v>73</v>
      </c>
      <c r="N75" s="53">
        <f t="shared" si="10"/>
        <v>7</v>
      </c>
      <c r="O75" s="53" t="str">
        <f t="shared" si="11"/>
        <v>Saturday</v>
      </c>
      <c r="P75" s="53">
        <f t="shared" si="12"/>
        <v>12</v>
      </c>
    </row>
    <row r="76" spans="1:16" ht="12.75">
      <c r="A76" s="6" t="s">
        <v>1</v>
      </c>
      <c r="B76" s="7" t="s">
        <v>49</v>
      </c>
      <c r="C76" s="7">
        <v>4111</v>
      </c>
      <c r="D76" s="6" t="s">
        <v>5</v>
      </c>
      <c r="E76" s="8">
        <v>3.55</v>
      </c>
      <c r="F76" s="66" t="str">
        <f t="shared" si="8"/>
        <v>small</v>
      </c>
      <c r="G76" s="66" t="str">
        <f t="shared" si="9"/>
        <v>&gt;2,000</v>
      </c>
      <c r="H76" s="9">
        <v>4200</v>
      </c>
      <c r="I76" s="8">
        <f t="shared" si="7"/>
        <v>14910</v>
      </c>
      <c r="J76" s="12">
        <v>25</v>
      </c>
      <c r="K76" s="10">
        <v>40801</v>
      </c>
      <c r="L76" s="10">
        <v>40831</v>
      </c>
      <c r="M76">
        <v>74</v>
      </c>
      <c r="N76" s="53">
        <f t="shared" si="10"/>
        <v>5</v>
      </c>
      <c r="O76" s="53" t="str">
        <f t="shared" si="11"/>
        <v>Thursday</v>
      </c>
      <c r="P76" s="53">
        <f t="shared" si="12"/>
        <v>30</v>
      </c>
    </row>
    <row r="77" spans="1:16" ht="12.75">
      <c r="A77" s="6" t="s">
        <v>1</v>
      </c>
      <c r="B77" s="7" t="s">
        <v>50</v>
      </c>
      <c r="C77" s="7">
        <v>4111</v>
      </c>
      <c r="D77" s="6" t="s">
        <v>5</v>
      </c>
      <c r="E77" s="8">
        <v>3.55</v>
      </c>
      <c r="F77" s="66" t="str">
        <f t="shared" si="8"/>
        <v>small</v>
      </c>
      <c r="G77" s="66" t="str">
        <f t="shared" si="9"/>
        <v>&gt;2,000</v>
      </c>
      <c r="H77" s="9">
        <v>4250</v>
      </c>
      <c r="I77" s="8">
        <f t="shared" si="7"/>
        <v>15087.5</v>
      </c>
      <c r="J77" s="12">
        <v>25</v>
      </c>
      <c r="K77" s="10">
        <v>40806</v>
      </c>
      <c r="L77" s="10">
        <v>40826</v>
      </c>
      <c r="M77">
        <v>75</v>
      </c>
      <c r="N77" s="53">
        <f t="shared" si="10"/>
        <v>3</v>
      </c>
      <c r="O77" s="53" t="str">
        <f t="shared" si="11"/>
        <v>Tuesday</v>
      </c>
      <c r="P77" s="53">
        <f t="shared" si="12"/>
        <v>20</v>
      </c>
    </row>
    <row r="78" spans="1:16" ht="12.75">
      <c r="A78" s="6" t="s">
        <v>1</v>
      </c>
      <c r="B78" s="7" t="s">
        <v>51</v>
      </c>
      <c r="C78" s="7">
        <v>4111</v>
      </c>
      <c r="D78" s="6" t="s">
        <v>5</v>
      </c>
      <c r="E78" s="8">
        <v>3.55</v>
      </c>
      <c r="F78" s="66" t="str">
        <f t="shared" si="8"/>
        <v>small</v>
      </c>
      <c r="G78" s="66" t="str">
        <f t="shared" si="9"/>
        <v>&gt;2,000</v>
      </c>
      <c r="H78" s="9">
        <v>4200</v>
      </c>
      <c r="I78" s="8">
        <f t="shared" si="7"/>
        <v>14910</v>
      </c>
      <c r="J78" s="12">
        <v>25</v>
      </c>
      <c r="K78" s="10">
        <v>40811</v>
      </c>
      <c r="L78" s="10">
        <v>40841</v>
      </c>
      <c r="M78">
        <v>76</v>
      </c>
      <c r="N78" s="53">
        <f t="shared" si="10"/>
        <v>1</v>
      </c>
      <c r="O78" s="53" t="str">
        <f t="shared" si="11"/>
        <v>Sunday</v>
      </c>
      <c r="P78" s="53">
        <f t="shared" si="12"/>
        <v>30</v>
      </c>
    </row>
    <row r="79" spans="1:16" ht="12.75">
      <c r="A79" s="6" t="s">
        <v>1</v>
      </c>
      <c r="B79" s="7" t="s">
        <v>52</v>
      </c>
      <c r="C79" s="7">
        <v>4111</v>
      </c>
      <c r="D79" s="6" t="s">
        <v>5</v>
      </c>
      <c r="E79" s="8">
        <v>3.55</v>
      </c>
      <c r="F79" s="66" t="str">
        <f t="shared" si="8"/>
        <v>small</v>
      </c>
      <c r="G79" s="66" t="str">
        <f t="shared" si="9"/>
        <v>&gt;2,000</v>
      </c>
      <c r="H79" s="9">
        <v>4600</v>
      </c>
      <c r="I79" s="8">
        <f t="shared" si="7"/>
        <v>16330</v>
      </c>
      <c r="J79" s="12">
        <v>25</v>
      </c>
      <c r="K79" s="10">
        <v>40821</v>
      </c>
      <c r="L79" s="10">
        <v>40835</v>
      </c>
      <c r="M79">
        <v>77</v>
      </c>
      <c r="N79" s="53">
        <f t="shared" si="10"/>
        <v>4</v>
      </c>
      <c r="O79" s="53" t="str">
        <f t="shared" si="11"/>
        <v>Wednesday</v>
      </c>
      <c r="P79" s="53">
        <f t="shared" si="12"/>
        <v>14</v>
      </c>
    </row>
    <row r="80" spans="1:16" ht="12.75">
      <c r="A80" s="6" t="s">
        <v>1</v>
      </c>
      <c r="B80" s="7" t="s">
        <v>47</v>
      </c>
      <c r="C80" s="7">
        <v>4111</v>
      </c>
      <c r="D80" s="6" t="s">
        <v>5</v>
      </c>
      <c r="E80" s="8">
        <v>3.55</v>
      </c>
      <c r="F80" s="66" t="str">
        <f t="shared" si="8"/>
        <v>small</v>
      </c>
      <c r="G80" s="66" t="str">
        <f t="shared" si="9"/>
        <v>&gt;2,000</v>
      </c>
      <c r="H80" s="9">
        <v>4800</v>
      </c>
      <c r="I80" s="8">
        <f t="shared" si="7"/>
        <v>17040</v>
      </c>
      <c r="J80" s="12">
        <v>25</v>
      </c>
      <c r="K80" s="10">
        <v>40791</v>
      </c>
      <c r="L80" s="10">
        <v>40806</v>
      </c>
      <c r="M80">
        <v>78</v>
      </c>
      <c r="N80" s="53">
        <f t="shared" si="10"/>
        <v>2</v>
      </c>
      <c r="O80" s="53" t="str">
        <f t="shared" si="11"/>
        <v>Monday</v>
      </c>
      <c r="P80" s="53">
        <f t="shared" si="12"/>
        <v>15</v>
      </c>
    </row>
    <row r="81" spans="1:16" ht="12.75">
      <c r="A81" s="6" t="s">
        <v>1</v>
      </c>
      <c r="B81" s="7" t="s">
        <v>48</v>
      </c>
      <c r="C81" s="7">
        <v>4111</v>
      </c>
      <c r="D81" s="6" t="s">
        <v>5</v>
      </c>
      <c r="E81" s="8">
        <v>3.55</v>
      </c>
      <c r="F81" s="66" t="str">
        <f t="shared" si="8"/>
        <v>small</v>
      </c>
      <c r="G81" s="66" t="str">
        <f t="shared" si="9"/>
        <v>&gt;2,000</v>
      </c>
      <c r="H81" s="9">
        <v>4585</v>
      </c>
      <c r="I81" s="8">
        <f t="shared" si="7"/>
        <v>16276.75</v>
      </c>
      <c r="J81" s="12">
        <v>25</v>
      </c>
      <c r="K81" s="10">
        <v>40796</v>
      </c>
      <c r="L81" s="10">
        <v>40816</v>
      </c>
      <c r="M81">
        <v>79</v>
      </c>
      <c r="N81" s="53">
        <f t="shared" si="10"/>
        <v>7</v>
      </c>
      <c r="O81" s="53" t="str">
        <f t="shared" si="11"/>
        <v>Saturday</v>
      </c>
      <c r="P81" s="53">
        <f t="shared" si="12"/>
        <v>20</v>
      </c>
    </row>
    <row r="82" spans="1:16" ht="12.75">
      <c r="A82" s="4" t="s">
        <v>53</v>
      </c>
      <c r="B82" s="1" t="s">
        <v>66</v>
      </c>
      <c r="C82" s="1">
        <v>5319</v>
      </c>
      <c r="D82" s="4" t="s">
        <v>106</v>
      </c>
      <c r="E82" s="3">
        <v>1.1</v>
      </c>
      <c r="F82" s="66" t="str">
        <f t="shared" si="8"/>
        <v>small</v>
      </c>
      <c r="G82" s="66" t="str">
        <f t="shared" si="9"/>
        <v>&gt;2,000</v>
      </c>
      <c r="H82" s="2">
        <v>17500</v>
      </c>
      <c r="I82" s="3">
        <f t="shared" si="7"/>
        <v>19250</v>
      </c>
      <c r="J82" s="12">
        <v>30</v>
      </c>
      <c r="K82" s="5">
        <v>40775</v>
      </c>
      <c r="L82" s="5">
        <v>40786</v>
      </c>
      <c r="M82">
        <v>80</v>
      </c>
      <c r="N82" s="53">
        <f t="shared" si="10"/>
        <v>7</v>
      </c>
      <c r="O82" s="53" t="str">
        <f t="shared" si="11"/>
        <v>Saturday</v>
      </c>
      <c r="P82" s="53">
        <f t="shared" si="12"/>
        <v>11</v>
      </c>
    </row>
    <row r="83" spans="1:16" ht="12.75">
      <c r="A83" s="4" t="s">
        <v>53</v>
      </c>
      <c r="B83" s="1" t="s">
        <v>67</v>
      </c>
      <c r="C83" s="7">
        <v>4312</v>
      </c>
      <c r="D83" s="6" t="s">
        <v>5</v>
      </c>
      <c r="E83" s="3">
        <v>3.75</v>
      </c>
      <c r="F83" s="66" t="str">
        <f t="shared" si="8"/>
        <v>small</v>
      </c>
      <c r="G83" s="66" t="str">
        <f t="shared" si="9"/>
        <v>&gt;2,000</v>
      </c>
      <c r="H83" s="2">
        <v>4250</v>
      </c>
      <c r="I83" s="3">
        <f t="shared" si="7"/>
        <v>15937.5</v>
      </c>
      <c r="J83" s="12">
        <v>30</v>
      </c>
      <c r="K83" s="5">
        <v>40780</v>
      </c>
      <c r="L83" s="5">
        <v>40787</v>
      </c>
      <c r="M83">
        <v>81</v>
      </c>
      <c r="N83" s="53">
        <f t="shared" si="10"/>
        <v>5</v>
      </c>
      <c r="O83" s="53" t="str">
        <f t="shared" si="11"/>
        <v>Thursday</v>
      </c>
      <c r="P83" s="53">
        <f t="shared" si="12"/>
        <v>7</v>
      </c>
    </row>
    <row r="84" spans="1:16" ht="12.75">
      <c r="A84" s="4" t="s">
        <v>53</v>
      </c>
      <c r="B84" s="1" t="s">
        <v>114</v>
      </c>
      <c r="C84" s="1">
        <v>5319</v>
      </c>
      <c r="D84" s="4" t="s">
        <v>106</v>
      </c>
      <c r="E84" s="3">
        <v>1.1</v>
      </c>
      <c r="F84" s="66" t="str">
        <f t="shared" si="8"/>
        <v>small</v>
      </c>
      <c r="G84" s="66" t="str">
        <f t="shared" si="9"/>
        <v>&gt;2,000</v>
      </c>
      <c r="H84" s="2">
        <v>16500</v>
      </c>
      <c r="I84" s="3">
        <f t="shared" si="7"/>
        <v>18150</v>
      </c>
      <c r="J84" s="12">
        <v>30</v>
      </c>
      <c r="K84" s="5">
        <v>40801</v>
      </c>
      <c r="L84" s="5">
        <v>40821</v>
      </c>
      <c r="M84">
        <v>82</v>
      </c>
      <c r="N84" s="53">
        <f t="shared" si="10"/>
        <v>5</v>
      </c>
      <c r="O84" s="53" t="str">
        <f t="shared" si="11"/>
        <v>Thursday</v>
      </c>
      <c r="P84" s="53">
        <f t="shared" si="12"/>
        <v>20</v>
      </c>
    </row>
    <row r="85" spans="1:16" ht="12.75">
      <c r="A85" s="4" t="s">
        <v>53</v>
      </c>
      <c r="B85" s="1" t="s">
        <v>68</v>
      </c>
      <c r="C85" s="1">
        <v>5677</v>
      </c>
      <c r="D85" s="4" t="s">
        <v>99</v>
      </c>
      <c r="E85" s="3">
        <v>195</v>
      </c>
      <c r="F85" s="66" t="str">
        <f t="shared" si="8"/>
        <v>BIG</v>
      </c>
      <c r="G85" s="66" t="str">
        <f t="shared" si="9"/>
        <v>&lt;200</v>
      </c>
      <c r="H85" s="2">
        <v>120</v>
      </c>
      <c r="I85" s="3">
        <f t="shared" si="7"/>
        <v>23400</v>
      </c>
      <c r="J85" s="12">
        <v>30</v>
      </c>
      <c r="K85" s="5">
        <v>40849</v>
      </c>
      <c r="L85" s="5">
        <v>40860</v>
      </c>
      <c r="M85">
        <v>83</v>
      </c>
      <c r="N85" s="53">
        <f t="shared" si="10"/>
        <v>4</v>
      </c>
      <c r="O85" s="53" t="str">
        <f t="shared" si="11"/>
        <v>Wednesday</v>
      </c>
      <c r="P85" s="53">
        <f t="shared" si="12"/>
        <v>11</v>
      </c>
    </row>
    <row r="86" spans="1:16" ht="12.75">
      <c r="A86" s="4" t="s">
        <v>53</v>
      </c>
      <c r="B86" s="1" t="s">
        <v>69</v>
      </c>
      <c r="C86" s="7">
        <v>4312</v>
      </c>
      <c r="D86" s="6" t="s">
        <v>5</v>
      </c>
      <c r="E86" s="3">
        <v>3.75</v>
      </c>
      <c r="F86" s="66" t="str">
        <f t="shared" si="8"/>
        <v>small</v>
      </c>
      <c r="G86" s="66" t="str">
        <f t="shared" si="9"/>
        <v>&gt;2,000</v>
      </c>
      <c r="H86" s="2">
        <v>4200</v>
      </c>
      <c r="I86" s="3">
        <f t="shared" si="7"/>
        <v>15750</v>
      </c>
      <c r="J86" s="12">
        <v>30</v>
      </c>
      <c r="K86" s="5">
        <v>40787</v>
      </c>
      <c r="L86" s="5">
        <v>40796</v>
      </c>
      <c r="M86">
        <v>84</v>
      </c>
      <c r="N86" s="53">
        <f t="shared" si="10"/>
        <v>5</v>
      </c>
      <c r="O86" s="53" t="str">
        <f t="shared" si="11"/>
        <v>Thursday</v>
      </c>
      <c r="P86" s="53">
        <f t="shared" si="12"/>
        <v>9</v>
      </c>
    </row>
    <row r="87" spans="1:16" ht="12.75">
      <c r="A87" s="4" t="s">
        <v>53</v>
      </c>
      <c r="B87" s="1" t="s">
        <v>117</v>
      </c>
      <c r="C87" s="7">
        <v>4312</v>
      </c>
      <c r="D87" s="6" t="s">
        <v>5</v>
      </c>
      <c r="E87" s="3">
        <v>3.75</v>
      </c>
      <c r="F87" s="66" t="str">
        <f t="shared" si="8"/>
        <v>small</v>
      </c>
      <c r="G87" s="66" t="str">
        <f t="shared" si="9"/>
        <v>&gt;2,000</v>
      </c>
      <c r="H87" s="2">
        <v>4150</v>
      </c>
      <c r="I87" s="3">
        <f t="shared" si="7"/>
        <v>15562.5</v>
      </c>
      <c r="J87" s="12">
        <v>30</v>
      </c>
      <c r="K87" s="5">
        <v>40789</v>
      </c>
      <c r="L87" s="5">
        <v>40797</v>
      </c>
      <c r="M87">
        <v>85</v>
      </c>
      <c r="N87" s="53">
        <f t="shared" si="10"/>
        <v>7</v>
      </c>
      <c r="O87" s="53" t="str">
        <f t="shared" si="11"/>
        <v>Saturday</v>
      </c>
      <c r="P87" s="53">
        <f t="shared" si="12"/>
        <v>8</v>
      </c>
    </row>
    <row r="88" spans="1:16" ht="12.75">
      <c r="A88" s="4" t="s">
        <v>53</v>
      </c>
      <c r="B88" s="1" t="s">
        <v>73</v>
      </c>
      <c r="C88" s="1">
        <v>5677</v>
      </c>
      <c r="D88" s="4" t="s">
        <v>99</v>
      </c>
      <c r="E88" s="3">
        <v>195</v>
      </c>
      <c r="F88" s="66" t="str">
        <f t="shared" si="8"/>
        <v>BIG</v>
      </c>
      <c r="G88" s="66" t="str">
        <f t="shared" si="9"/>
        <v>&lt;200</v>
      </c>
      <c r="H88" s="2">
        <v>110</v>
      </c>
      <c r="I88" s="3">
        <f t="shared" si="7"/>
        <v>21450</v>
      </c>
      <c r="J88" s="12">
        <v>30</v>
      </c>
      <c r="K88" s="5">
        <v>40852</v>
      </c>
      <c r="L88" s="5">
        <v>40864</v>
      </c>
      <c r="M88">
        <v>86</v>
      </c>
      <c r="N88" s="53">
        <f t="shared" si="10"/>
        <v>7</v>
      </c>
      <c r="O88" s="53" t="str">
        <f t="shared" si="11"/>
        <v>Saturday</v>
      </c>
      <c r="P88" s="53">
        <f t="shared" si="12"/>
        <v>12</v>
      </c>
    </row>
    <row r="89" spans="1:16" ht="12.75">
      <c r="A89" s="4" t="s">
        <v>53</v>
      </c>
      <c r="B89" s="1" t="s">
        <v>118</v>
      </c>
      <c r="C89" s="1">
        <v>5234</v>
      </c>
      <c r="D89" s="4" t="s">
        <v>100</v>
      </c>
      <c r="E89" s="3">
        <v>1.65</v>
      </c>
      <c r="F89" s="66" t="str">
        <f t="shared" si="8"/>
        <v>small</v>
      </c>
      <c r="G89" s="66" t="str">
        <f t="shared" si="9"/>
        <v>&gt;2,000</v>
      </c>
      <c r="H89" s="2">
        <v>4500</v>
      </c>
      <c r="I89" s="3">
        <f t="shared" si="7"/>
        <v>7425</v>
      </c>
      <c r="J89" s="12">
        <v>30</v>
      </c>
      <c r="K89" s="5">
        <v>40783</v>
      </c>
      <c r="L89" s="5">
        <v>40791</v>
      </c>
      <c r="M89">
        <v>87</v>
      </c>
      <c r="N89" s="53">
        <f t="shared" si="10"/>
        <v>1</v>
      </c>
      <c r="O89" s="53" t="str">
        <f t="shared" si="11"/>
        <v>Sunday</v>
      </c>
      <c r="P89" s="53">
        <f t="shared" si="12"/>
        <v>8</v>
      </c>
    </row>
    <row r="90" spans="1:16" ht="12.75">
      <c r="A90" s="4" t="s">
        <v>53</v>
      </c>
      <c r="B90" s="1" t="s">
        <v>119</v>
      </c>
      <c r="C90" s="1">
        <v>5234</v>
      </c>
      <c r="D90" s="4" t="s">
        <v>100</v>
      </c>
      <c r="E90" s="3">
        <v>1.65</v>
      </c>
      <c r="F90" s="66" t="str">
        <f t="shared" si="8"/>
        <v>small</v>
      </c>
      <c r="G90" s="66" t="str">
        <f t="shared" si="9"/>
        <v>&gt;2,000</v>
      </c>
      <c r="H90" s="2">
        <v>4750</v>
      </c>
      <c r="I90" s="3">
        <f t="shared" si="7"/>
        <v>7837.5</v>
      </c>
      <c r="J90" s="12">
        <v>30</v>
      </c>
      <c r="K90" s="5">
        <v>40791</v>
      </c>
      <c r="L90" s="5">
        <v>40799</v>
      </c>
      <c r="M90">
        <v>88</v>
      </c>
      <c r="N90" s="53">
        <f t="shared" si="10"/>
        <v>2</v>
      </c>
      <c r="O90" s="53" t="str">
        <f t="shared" si="11"/>
        <v>Monday</v>
      </c>
      <c r="P90" s="53">
        <f t="shared" si="12"/>
        <v>8</v>
      </c>
    </row>
    <row r="91" spans="1:16" ht="12.75">
      <c r="A91" s="4" t="s">
        <v>53</v>
      </c>
      <c r="B91" s="1" t="s">
        <v>70</v>
      </c>
      <c r="C91" s="1">
        <v>5234</v>
      </c>
      <c r="D91" s="4" t="s">
        <v>100</v>
      </c>
      <c r="E91" s="3">
        <v>1.65</v>
      </c>
      <c r="F91" s="66" t="str">
        <f t="shared" si="8"/>
        <v>small</v>
      </c>
      <c r="G91" s="66" t="str">
        <f t="shared" si="9"/>
        <v>&gt;2,000</v>
      </c>
      <c r="H91" s="2">
        <v>4850</v>
      </c>
      <c r="I91" s="3">
        <f t="shared" si="7"/>
        <v>8002.5</v>
      </c>
      <c r="J91" s="12">
        <v>30</v>
      </c>
      <c r="K91" s="5">
        <v>40788</v>
      </c>
      <c r="L91" s="5">
        <v>40797</v>
      </c>
      <c r="M91">
        <v>89</v>
      </c>
      <c r="N91" s="53">
        <f t="shared" si="10"/>
        <v>6</v>
      </c>
      <c r="O91" s="53" t="str">
        <f t="shared" si="11"/>
        <v>Friday</v>
      </c>
      <c r="P91" s="53">
        <f t="shared" si="12"/>
        <v>9</v>
      </c>
    </row>
    <row r="92" spans="1:16" ht="12.75">
      <c r="A92" s="4" t="s">
        <v>53</v>
      </c>
      <c r="B92" s="1" t="s">
        <v>71</v>
      </c>
      <c r="C92" s="1">
        <v>8008</v>
      </c>
      <c r="D92" s="4" t="s">
        <v>104</v>
      </c>
      <c r="E92" s="3">
        <v>645</v>
      </c>
      <c r="F92" s="66" t="str">
        <f t="shared" si="8"/>
        <v>BIG</v>
      </c>
      <c r="G92" s="66" t="str">
        <f t="shared" si="9"/>
        <v>&lt;200</v>
      </c>
      <c r="H92" s="2">
        <v>150</v>
      </c>
      <c r="I92" s="3">
        <f t="shared" si="7"/>
        <v>96750</v>
      </c>
      <c r="J92" s="12">
        <v>30</v>
      </c>
      <c r="K92" s="5">
        <v>40831</v>
      </c>
      <c r="L92" s="5">
        <v>40842</v>
      </c>
      <c r="M92">
        <v>90</v>
      </c>
      <c r="N92" s="53">
        <f t="shared" si="10"/>
        <v>7</v>
      </c>
      <c r="O92" s="53" t="str">
        <f t="shared" si="11"/>
        <v>Saturday</v>
      </c>
      <c r="P92" s="53">
        <f t="shared" si="12"/>
        <v>11</v>
      </c>
    </row>
    <row r="93" spans="1:16" ht="12.75">
      <c r="A93" s="4" t="s">
        <v>53</v>
      </c>
      <c r="B93" s="1" t="s">
        <v>72</v>
      </c>
      <c r="C93" s="1">
        <v>8008</v>
      </c>
      <c r="D93" s="4" t="s">
        <v>104</v>
      </c>
      <c r="E93" s="3">
        <v>645</v>
      </c>
      <c r="F93" s="66" t="str">
        <f t="shared" si="8"/>
        <v>BIG</v>
      </c>
      <c r="G93" s="66" t="str">
        <f t="shared" si="9"/>
        <v>&lt;200</v>
      </c>
      <c r="H93" s="2">
        <v>100</v>
      </c>
      <c r="I93" s="3">
        <f t="shared" si="7"/>
        <v>64500</v>
      </c>
      <c r="J93" s="12">
        <v>30</v>
      </c>
      <c r="K93" s="5">
        <v>40826</v>
      </c>
      <c r="L93" s="5">
        <v>40837</v>
      </c>
      <c r="M93">
        <v>91</v>
      </c>
      <c r="N93" s="53">
        <f t="shared" si="10"/>
        <v>2</v>
      </c>
      <c r="O93" s="53" t="str">
        <f t="shared" si="11"/>
        <v>Monday</v>
      </c>
      <c r="P93" s="53">
        <f t="shared" si="12"/>
        <v>11</v>
      </c>
    </row>
    <row r="94" spans="1:16" ht="12.75">
      <c r="A94" s="4" t="s">
        <v>53</v>
      </c>
      <c r="B94" s="1" t="s">
        <v>74</v>
      </c>
      <c r="C94" s="1">
        <v>5677</v>
      </c>
      <c r="D94" s="4" t="s">
        <v>99</v>
      </c>
      <c r="E94" s="3">
        <v>195</v>
      </c>
      <c r="F94" s="66" t="str">
        <f t="shared" si="8"/>
        <v>BIG</v>
      </c>
      <c r="G94" s="66" t="str">
        <f t="shared" si="9"/>
        <v>&lt;200</v>
      </c>
      <c r="H94" s="2">
        <v>130</v>
      </c>
      <c r="I94" s="3">
        <f t="shared" si="7"/>
        <v>25350</v>
      </c>
      <c r="J94" s="12">
        <v>30</v>
      </c>
      <c r="K94" s="5">
        <v>40844</v>
      </c>
      <c r="L94" s="5">
        <v>40854</v>
      </c>
      <c r="M94">
        <v>92</v>
      </c>
      <c r="N94" s="53">
        <f t="shared" si="10"/>
        <v>6</v>
      </c>
      <c r="O94" s="53" t="str">
        <f t="shared" si="11"/>
        <v>Friday</v>
      </c>
      <c r="P94" s="53">
        <f t="shared" si="12"/>
        <v>10</v>
      </c>
    </row>
    <row r="95" spans="1:16" ht="12.75">
      <c r="A95" s="4" t="s">
        <v>53</v>
      </c>
      <c r="B95" s="1" t="s">
        <v>75</v>
      </c>
      <c r="C95" s="1">
        <v>8008</v>
      </c>
      <c r="D95" s="4" t="s">
        <v>104</v>
      </c>
      <c r="E95" s="3">
        <v>645</v>
      </c>
      <c r="F95" s="66" t="str">
        <f t="shared" si="8"/>
        <v>BIG</v>
      </c>
      <c r="G95" s="66" t="str">
        <f t="shared" si="9"/>
        <v>&lt;200</v>
      </c>
      <c r="H95" s="2">
        <v>120</v>
      </c>
      <c r="I95" s="3">
        <f t="shared" si="7"/>
        <v>77400</v>
      </c>
      <c r="J95" s="12">
        <v>30</v>
      </c>
      <c r="K95" s="5">
        <v>40844</v>
      </c>
      <c r="L95" s="5">
        <v>40851</v>
      </c>
      <c r="M95">
        <v>93</v>
      </c>
      <c r="N95" s="53">
        <f t="shared" si="10"/>
        <v>6</v>
      </c>
      <c r="O95" s="53" t="str">
        <f t="shared" si="11"/>
        <v>Friday</v>
      </c>
      <c r="P95" s="53">
        <f t="shared" si="12"/>
        <v>7</v>
      </c>
    </row>
    <row r="96" spans="1:16" ht="12.75">
      <c r="A96" s="4" t="s">
        <v>53</v>
      </c>
      <c r="B96" s="1" t="s">
        <v>76</v>
      </c>
      <c r="C96" s="1">
        <v>5319</v>
      </c>
      <c r="D96" s="4" t="s">
        <v>106</v>
      </c>
      <c r="E96" s="3">
        <v>1.1</v>
      </c>
      <c r="F96" s="66" t="str">
        <f t="shared" si="8"/>
        <v>small</v>
      </c>
      <c r="G96" s="66" t="str">
        <f t="shared" si="9"/>
        <v>&gt;2,000</v>
      </c>
      <c r="H96" s="2">
        <v>18100</v>
      </c>
      <c r="I96" s="3">
        <f t="shared" si="7"/>
        <v>19910</v>
      </c>
      <c r="J96" s="12">
        <v>30</v>
      </c>
      <c r="K96" s="5">
        <v>40780</v>
      </c>
      <c r="L96" s="5">
        <v>40791</v>
      </c>
      <c r="M96">
        <v>94</v>
      </c>
      <c r="N96" s="53">
        <f t="shared" si="10"/>
        <v>5</v>
      </c>
      <c r="O96" s="53" t="str">
        <f t="shared" si="11"/>
        <v>Thursday</v>
      </c>
      <c r="P96" s="53">
        <f t="shared" si="12"/>
        <v>11</v>
      </c>
    </row>
  </sheetData>
  <sheetProtection/>
  <mergeCells count="1">
    <mergeCell ref="N1:O1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57421875" style="0" customWidth="1"/>
    <col min="2" max="2" width="57.57421875" style="0" customWidth="1"/>
    <col min="3" max="3" width="15.7109375" style="0" customWidth="1"/>
  </cols>
  <sheetData>
    <row r="1" spans="1:3" ht="12.75">
      <c r="A1" t="s">
        <v>245</v>
      </c>
      <c r="C1" t="s">
        <v>246</v>
      </c>
    </row>
    <row r="2" spans="1:3" ht="28.5">
      <c r="A2" s="36" t="s">
        <v>247</v>
      </c>
      <c r="B2" s="37" t="s">
        <v>248</v>
      </c>
      <c r="C2" s="38" t="s">
        <v>249</v>
      </c>
    </row>
    <row r="3" spans="1:3" ht="28.5">
      <c r="A3" s="36" t="s">
        <v>250</v>
      </c>
      <c r="B3" s="37" t="s">
        <v>251</v>
      </c>
      <c r="C3" s="38" t="s">
        <v>249</v>
      </c>
    </row>
    <row r="4" spans="1:3" ht="28.5">
      <c r="A4" s="36" t="s">
        <v>252</v>
      </c>
      <c r="B4" s="39" t="s">
        <v>253</v>
      </c>
      <c r="C4" s="38" t="s">
        <v>249</v>
      </c>
    </row>
    <row r="5" spans="1:3" ht="15.75" thickBot="1">
      <c r="A5" s="36" t="s">
        <v>254</v>
      </c>
      <c r="B5" s="40" t="s">
        <v>255</v>
      </c>
      <c r="C5" s="38" t="s">
        <v>249</v>
      </c>
    </row>
    <row r="6" ht="15">
      <c r="A6" s="68" t="s">
        <v>301</v>
      </c>
    </row>
    <row r="7" spans="1:2" ht="12.75">
      <c r="A7" s="42">
        <f>MATCH(1369,'Purchase Order Data'!$C$3:$C$96,0)</f>
        <v>16</v>
      </c>
      <c r="B7" s="42" t="s">
        <v>257</v>
      </c>
    </row>
    <row r="8" spans="1:3" ht="12.75">
      <c r="A8" s="42">
        <f>MATCH(1369,'Purchase Order Data'!$C$3:$C$96,1)</f>
        <v>8</v>
      </c>
      <c r="B8" s="42" t="s">
        <v>256</v>
      </c>
      <c r="C8" s="49" t="s">
        <v>265</v>
      </c>
    </row>
    <row r="9" spans="1:3" ht="12.75">
      <c r="A9" s="42">
        <f>MATCH(1369,'Purchase Order Data'!$C$3:$C$96,-1)</f>
        <v>2</v>
      </c>
      <c r="B9" s="42" t="s">
        <v>262</v>
      </c>
      <c r="C9" s="49" t="s">
        <v>266</v>
      </c>
    </row>
    <row r="11" spans="1:2" ht="102" thickBot="1">
      <c r="A11" s="43" t="s">
        <v>258</v>
      </c>
      <c r="B11" s="44" t="s">
        <v>259</v>
      </c>
    </row>
    <row r="12" spans="1:2" ht="81.75" thickBot="1">
      <c r="A12" s="45">
        <v>0</v>
      </c>
      <c r="B12" s="46" t="s">
        <v>260</v>
      </c>
    </row>
    <row r="13" spans="1:2" ht="122.25" thickBot="1">
      <c r="A13" s="43">
        <v>-1</v>
      </c>
      <c r="B13" s="44" t="s">
        <v>261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96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22.140625" style="0" bestFit="1" customWidth="1"/>
    <col min="2" max="2" width="9.8515625" style="0" bestFit="1" customWidth="1"/>
    <col min="3" max="3" width="8.7109375" style="0" bestFit="1" customWidth="1"/>
    <col min="4" max="4" width="18.421875" style="0" bestFit="1" customWidth="1"/>
    <col min="5" max="5" width="9.57421875" style="0" bestFit="1" customWidth="1"/>
    <col min="6" max="6" width="8.7109375" style="0" bestFit="1" customWidth="1"/>
    <col min="7" max="7" width="14.28125" style="0" bestFit="1" customWidth="1"/>
    <col min="8" max="8" width="19.140625" style="0" bestFit="1" customWidth="1"/>
    <col min="9" max="9" width="11.140625" style="0" bestFit="1" customWidth="1"/>
    <col min="10" max="10" width="12.00390625" style="0" bestFit="1" customWidth="1"/>
    <col min="11" max="12" width="5.00390625" style="0" customWidth="1"/>
  </cols>
  <sheetData>
    <row r="1" spans="1:12" ht="12" customHeight="1">
      <c r="A1" s="41" t="s">
        <v>263</v>
      </c>
      <c r="L1" s="42" t="s">
        <v>269</v>
      </c>
    </row>
    <row r="2" spans="1:13" ht="13.5" thickBot="1">
      <c r="A2" s="35" t="s">
        <v>123</v>
      </c>
      <c r="B2" s="35" t="s">
        <v>108</v>
      </c>
      <c r="C2" s="35" t="s">
        <v>109</v>
      </c>
      <c r="D2" s="35" t="s">
        <v>110</v>
      </c>
      <c r="E2" s="35" t="s">
        <v>111</v>
      </c>
      <c r="F2" s="35" t="s">
        <v>0</v>
      </c>
      <c r="G2" s="35" t="s">
        <v>112</v>
      </c>
      <c r="H2" s="35" t="s">
        <v>124</v>
      </c>
      <c r="I2" s="35" t="s">
        <v>122</v>
      </c>
      <c r="J2" s="35" t="s">
        <v>113</v>
      </c>
      <c r="K2" s="15" t="s">
        <v>264</v>
      </c>
      <c r="L2" s="15" t="s">
        <v>270</v>
      </c>
      <c r="M2" s="15" t="s">
        <v>271</v>
      </c>
    </row>
    <row r="3" spans="1:15" ht="13.5" thickTop="1">
      <c r="A3" s="6" t="s">
        <v>7</v>
      </c>
      <c r="B3" s="7" t="s">
        <v>27</v>
      </c>
      <c r="C3" s="7">
        <v>1122</v>
      </c>
      <c r="D3" s="6" t="s">
        <v>4</v>
      </c>
      <c r="E3" s="8">
        <v>4.25</v>
      </c>
      <c r="F3" s="9">
        <v>19500</v>
      </c>
      <c r="G3" s="8">
        <f aca="true" t="shared" si="0" ref="G3:G34">E3*F3</f>
        <v>82875</v>
      </c>
      <c r="H3" s="12">
        <v>30</v>
      </c>
      <c r="I3" s="10">
        <v>40760</v>
      </c>
      <c r="J3" s="10">
        <v>40768</v>
      </c>
      <c r="K3">
        <v>1</v>
      </c>
      <c r="L3">
        <f aca="true" t="shared" si="1" ref="L3:L12">WEEKDAY(I3,1)</f>
        <v>6</v>
      </c>
      <c r="N3">
        <f>WEEKDAY(J3,1)</f>
        <v>7</v>
      </c>
      <c r="O3">
        <f aca="true" t="shared" si="2" ref="O3:O12">J3-I3</f>
        <v>8</v>
      </c>
    </row>
    <row r="4" spans="1:15" ht="12.75">
      <c r="A4" s="6" t="s">
        <v>7</v>
      </c>
      <c r="B4" s="7" t="s">
        <v>28</v>
      </c>
      <c r="C4" s="7">
        <v>1122</v>
      </c>
      <c r="D4" s="6" t="s">
        <v>4</v>
      </c>
      <c r="E4" s="8">
        <v>4.25</v>
      </c>
      <c r="F4" s="9">
        <v>15500</v>
      </c>
      <c r="G4" s="8">
        <f t="shared" si="0"/>
        <v>65875</v>
      </c>
      <c r="H4" s="12">
        <v>30</v>
      </c>
      <c r="I4" s="10">
        <v>40790</v>
      </c>
      <c r="J4" s="10">
        <v>40798</v>
      </c>
      <c r="K4">
        <v>2</v>
      </c>
      <c r="L4">
        <f t="shared" si="1"/>
        <v>1</v>
      </c>
      <c r="N4">
        <f aca="true" t="shared" si="3" ref="N4:N12">WEEKDAY(J4,1)</f>
        <v>2</v>
      </c>
      <c r="O4">
        <f t="shared" si="2"/>
        <v>8</v>
      </c>
    </row>
    <row r="5" spans="1:15" ht="12.75">
      <c r="A5" s="6" t="s">
        <v>7</v>
      </c>
      <c r="B5" s="7" t="s">
        <v>32</v>
      </c>
      <c r="C5" s="7">
        <v>1122</v>
      </c>
      <c r="D5" s="6" t="s">
        <v>4</v>
      </c>
      <c r="E5" s="8">
        <v>4.25</v>
      </c>
      <c r="F5" s="9">
        <v>18000</v>
      </c>
      <c r="G5" s="8">
        <f t="shared" si="0"/>
        <v>76500</v>
      </c>
      <c r="H5" s="12">
        <v>30</v>
      </c>
      <c r="I5" s="10">
        <v>40817</v>
      </c>
      <c r="J5" s="10">
        <v>40824</v>
      </c>
      <c r="K5">
        <v>3</v>
      </c>
      <c r="L5">
        <f t="shared" si="1"/>
        <v>7</v>
      </c>
      <c r="N5">
        <f t="shared" si="3"/>
        <v>7</v>
      </c>
      <c r="O5">
        <f t="shared" si="2"/>
        <v>7</v>
      </c>
    </row>
    <row r="6" spans="1:15" ht="12.75">
      <c r="A6" s="6" t="s">
        <v>7</v>
      </c>
      <c r="B6" s="7" t="s">
        <v>29</v>
      </c>
      <c r="C6" s="7">
        <v>1122</v>
      </c>
      <c r="D6" s="6" t="s">
        <v>4</v>
      </c>
      <c r="E6" s="8">
        <v>4.25</v>
      </c>
      <c r="F6" s="9">
        <v>12500</v>
      </c>
      <c r="G6" s="8">
        <f t="shared" si="0"/>
        <v>53125</v>
      </c>
      <c r="H6" s="12">
        <v>30</v>
      </c>
      <c r="I6" s="10">
        <v>40791</v>
      </c>
      <c r="J6" s="10">
        <v>40797</v>
      </c>
      <c r="K6">
        <v>4</v>
      </c>
      <c r="L6">
        <f t="shared" si="1"/>
        <v>2</v>
      </c>
      <c r="N6">
        <f t="shared" si="3"/>
        <v>1</v>
      </c>
      <c r="O6">
        <f t="shared" si="2"/>
        <v>6</v>
      </c>
    </row>
    <row r="7" spans="1:15" ht="12.75">
      <c r="A7" s="6" t="s">
        <v>7</v>
      </c>
      <c r="B7" s="7" t="s">
        <v>30</v>
      </c>
      <c r="C7" s="7">
        <v>1122</v>
      </c>
      <c r="D7" s="6" t="s">
        <v>4</v>
      </c>
      <c r="E7" s="8">
        <v>4.25</v>
      </c>
      <c r="F7" s="9">
        <v>15000</v>
      </c>
      <c r="G7" s="8">
        <f t="shared" si="0"/>
        <v>63750</v>
      </c>
      <c r="H7" s="12">
        <v>30</v>
      </c>
      <c r="I7" s="10">
        <v>40794</v>
      </c>
      <c r="J7" s="10">
        <v>40801</v>
      </c>
      <c r="K7">
        <v>5</v>
      </c>
      <c r="L7">
        <f t="shared" si="1"/>
        <v>5</v>
      </c>
      <c r="N7">
        <f t="shared" si="3"/>
        <v>5</v>
      </c>
      <c r="O7">
        <f t="shared" si="2"/>
        <v>7</v>
      </c>
    </row>
    <row r="8" spans="1:15" ht="12.75">
      <c r="A8" s="6" t="s">
        <v>7</v>
      </c>
      <c r="B8" s="7" t="s">
        <v>31</v>
      </c>
      <c r="C8" s="7">
        <v>1122</v>
      </c>
      <c r="D8" s="6" t="s">
        <v>4</v>
      </c>
      <c r="E8" s="8">
        <v>4.25</v>
      </c>
      <c r="F8" s="9">
        <v>14500</v>
      </c>
      <c r="G8" s="8">
        <f t="shared" si="0"/>
        <v>61625</v>
      </c>
      <c r="H8" s="12">
        <v>30</v>
      </c>
      <c r="I8" s="10">
        <v>40814</v>
      </c>
      <c r="J8" s="10">
        <v>40819</v>
      </c>
      <c r="K8">
        <v>6</v>
      </c>
      <c r="L8">
        <f t="shared" si="1"/>
        <v>4</v>
      </c>
      <c r="N8">
        <f t="shared" si="3"/>
        <v>2</v>
      </c>
      <c r="O8">
        <f t="shared" si="2"/>
        <v>5</v>
      </c>
    </row>
    <row r="9" spans="1:15" ht="12.75">
      <c r="A9" s="6" t="s">
        <v>7</v>
      </c>
      <c r="B9" s="7" t="s">
        <v>34</v>
      </c>
      <c r="C9" s="7">
        <v>1122</v>
      </c>
      <c r="D9" s="6" t="s">
        <v>4</v>
      </c>
      <c r="E9" s="8">
        <v>4.25</v>
      </c>
      <c r="F9" s="9">
        <v>17500</v>
      </c>
      <c r="G9" s="8">
        <f t="shared" si="0"/>
        <v>74375</v>
      </c>
      <c r="H9" s="12">
        <v>30</v>
      </c>
      <c r="I9" s="10">
        <v>40841</v>
      </c>
      <c r="J9" s="10">
        <v>40850</v>
      </c>
      <c r="K9">
        <v>7</v>
      </c>
      <c r="L9">
        <f t="shared" si="1"/>
        <v>3</v>
      </c>
      <c r="N9">
        <f t="shared" si="3"/>
        <v>5</v>
      </c>
      <c r="O9">
        <f t="shared" si="2"/>
        <v>9</v>
      </c>
    </row>
    <row r="10" spans="1:15" ht="12.75">
      <c r="A10" s="6" t="s">
        <v>7</v>
      </c>
      <c r="B10" s="7" t="s">
        <v>33</v>
      </c>
      <c r="C10" s="7">
        <v>1122</v>
      </c>
      <c r="D10" s="6" t="s">
        <v>4</v>
      </c>
      <c r="E10" s="8">
        <v>4.25</v>
      </c>
      <c r="F10" s="9">
        <v>17000</v>
      </c>
      <c r="G10" s="8">
        <f t="shared" si="0"/>
        <v>72250</v>
      </c>
      <c r="H10" s="12">
        <v>30</v>
      </c>
      <c r="I10" s="10">
        <v>40827</v>
      </c>
      <c r="J10" s="10">
        <v>40835</v>
      </c>
      <c r="K10">
        <v>8</v>
      </c>
      <c r="L10">
        <f t="shared" si="1"/>
        <v>3</v>
      </c>
      <c r="N10">
        <f t="shared" si="3"/>
        <v>4</v>
      </c>
      <c r="O10">
        <f t="shared" si="2"/>
        <v>8</v>
      </c>
    </row>
    <row r="11" spans="1:15" ht="12.75">
      <c r="A11" s="4" t="s">
        <v>8</v>
      </c>
      <c r="B11" s="1" t="s">
        <v>55</v>
      </c>
      <c r="C11" s="7">
        <v>1243</v>
      </c>
      <c r="D11" s="6" t="s">
        <v>4</v>
      </c>
      <c r="E11" s="3">
        <v>4.25</v>
      </c>
      <c r="F11" s="2">
        <v>10000</v>
      </c>
      <c r="G11" s="8">
        <f t="shared" si="0"/>
        <v>42500</v>
      </c>
      <c r="H11" s="12">
        <v>30</v>
      </c>
      <c r="I11" s="5">
        <v>40763</v>
      </c>
      <c r="J11" s="5">
        <v>40769</v>
      </c>
      <c r="K11">
        <v>9</v>
      </c>
      <c r="L11">
        <f t="shared" si="1"/>
        <v>2</v>
      </c>
      <c r="N11">
        <f t="shared" si="3"/>
        <v>1</v>
      </c>
      <c r="O11">
        <f t="shared" si="2"/>
        <v>6</v>
      </c>
    </row>
    <row r="12" spans="1:15" ht="12.75">
      <c r="A12" s="4" t="s">
        <v>8</v>
      </c>
      <c r="B12" s="1" t="s">
        <v>57</v>
      </c>
      <c r="C12" s="7">
        <v>1243</v>
      </c>
      <c r="D12" s="6" t="s">
        <v>4</v>
      </c>
      <c r="E12" s="3">
        <v>4.25</v>
      </c>
      <c r="F12" s="2">
        <v>9000</v>
      </c>
      <c r="G12" s="8">
        <f t="shared" si="0"/>
        <v>38250</v>
      </c>
      <c r="H12" s="12">
        <v>30</v>
      </c>
      <c r="I12" s="5">
        <v>40791</v>
      </c>
      <c r="J12" s="5">
        <v>40798</v>
      </c>
      <c r="K12">
        <v>10</v>
      </c>
      <c r="L12">
        <f t="shared" si="1"/>
        <v>2</v>
      </c>
      <c r="N12">
        <f t="shared" si="3"/>
        <v>2</v>
      </c>
      <c r="O12">
        <f t="shared" si="2"/>
        <v>7</v>
      </c>
    </row>
    <row r="13" spans="1:11" ht="12.75">
      <c r="A13" s="4" t="s">
        <v>8</v>
      </c>
      <c r="B13" s="1" t="s">
        <v>59</v>
      </c>
      <c r="C13" s="7">
        <v>1243</v>
      </c>
      <c r="D13" s="6" t="s">
        <v>4</v>
      </c>
      <c r="E13" s="3">
        <v>4.25</v>
      </c>
      <c r="F13" s="2">
        <v>10500</v>
      </c>
      <c r="G13" s="8">
        <f t="shared" si="0"/>
        <v>44625</v>
      </c>
      <c r="H13" s="12">
        <v>30</v>
      </c>
      <c r="I13" s="5">
        <v>40826</v>
      </c>
      <c r="J13" s="5">
        <v>40833</v>
      </c>
      <c r="K13">
        <v>11</v>
      </c>
    </row>
    <row r="14" spans="1:12" ht="12.75">
      <c r="A14" s="11" t="s">
        <v>2</v>
      </c>
      <c r="B14" s="1" t="s">
        <v>15</v>
      </c>
      <c r="C14" s="47">
        <v>1369</v>
      </c>
      <c r="D14" s="6" t="s">
        <v>4</v>
      </c>
      <c r="E14" s="3">
        <v>4.2</v>
      </c>
      <c r="F14" s="2">
        <v>15000</v>
      </c>
      <c r="G14" s="8">
        <f t="shared" si="0"/>
        <v>63000</v>
      </c>
      <c r="H14" s="13">
        <v>45</v>
      </c>
      <c r="I14" s="5">
        <v>40811</v>
      </c>
      <c r="J14" s="5">
        <v>40816</v>
      </c>
      <c r="K14" s="22">
        <v>12</v>
      </c>
      <c r="L14" s="50"/>
    </row>
    <row r="15" spans="1:12" ht="12.75">
      <c r="A15" s="11" t="s">
        <v>2</v>
      </c>
      <c r="B15" s="1" t="s">
        <v>19</v>
      </c>
      <c r="C15" s="47">
        <v>1369</v>
      </c>
      <c r="D15" s="6" t="s">
        <v>4</v>
      </c>
      <c r="E15" s="3">
        <v>4.2</v>
      </c>
      <c r="F15" s="2">
        <v>14000</v>
      </c>
      <c r="G15" s="8">
        <f t="shared" si="0"/>
        <v>58800</v>
      </c>
      <c r="H15" s="13">
        <v>45</v>
      </c>
      <c r="I15" s="5">
        <v>40813</v>
      </c>
      <c r="J15" s="5">
        <v>40819</v>
      </c>
      <c r="K15" s="22">
        <v>13</v>
      </c>
      <c r="L15" s="50"/>
    </row>
    <row r="16" spans="1:12" ht="12.75">
      <c r="A16" s="11" t="s">
        <v>2</v>
      </c>
      <c r="B16" s="1" t="s">
        <v>21</v>
      </c>
      <c r="C16" s="47">
        <v>1369</v>
      </c>
      <c r="D16" s="6" t="s">
        <v>4</v>
      </c>
      <c r="E16" s="3">
        <v>4.2</v>
      </c>
      <c r="F16" s="2">
        <v>10000</v>
      </c>
      <c r="G16" s="8">
        <f t="shared" si="0"/>
        <v>42000</v>
      </c>
      <c r="H16" s="13">
        <v>45</v>
      </c>
      <c r="I16" s="5">
        <v>40815</v>
      </c>
      <c r="J16" s="5">
        <v>40820</v>
      </c>
      <c r="K16" s="22">
        <v>14</v>
      </c>
      <c r="L16" s="50"/>
    </row>
    <row r="17" spans="1:11" ht="12.75">
      <c r="A17" s="4" t="s">
        <v>7</v>
      </c>
      <c r="B17" s="1" t="s">
        <v>43</v>
      </c>
      <c r="C17" s="1">
        <v>3166</v>
      </c>
      <c r="D17" s="4" t="s">
        <v>100</v>
      </c>
      <c r="E17" s="3">
        <v>1.25</v>
      </c>
      <c r="F17" s="2">
        <v>5600</v>
      </c>
      <c r="G17" s="3">
        <f t="shared" si="0"/>
        <v>7000</v>
      </c>
      <c r="H17" s="12">
        <v>30</v>
      </c>
      <c r="I17" s="5">
        <v>40780</v>
      </c>
      <c r="J17" s="5">
        <v>40784</v>
      </c>
      <c r="K17">
        <v>15</v>
      </c>
    </row>
    <row r="18" spans="1:11" ht="12.75">
      <c r="A18" s="4" t="s">
        <v>7</v>
      </c>
      <c r="B18" s="1" t="s">
        <v>44</v>
      </c>
      <c r="C18" s="1">
        <v>3166</v>
      </c>
      <c r="D18" s="4" t="s">
        <v>100</v>
      </c>
      <c r="E18" s="3">
        <v>1.25</v>
      </c>
      <c r="F18" s="2">
        <v>5500</v>
      </c>
      <c r="G18" s="3">
        <f t="shared" si="0"/>
        <v>6875</v>
      </c>
      <c r="H18" s="12">
        <v>30</v>
      </c>
      <c r="I18" s="5">
        <v>40787</v>
      </c>
      <c r="J18" s="5">
        <v>40792</v>
      </c>
      <c r="K18">
        <v>16</v>
      </c>
    </row>
    <row r="19" spans="1:11" ht="12.75">
      <c r="A19" s="4" t="s">
        <v>7</v>
      </c>
      <c r="B19" s="1" t="s">
        <v>96</v>
      </c>
      <c r="C19" s="1">
        <v>3166</v>
      </c>
      <c r="D19" s="4" t="s">
        <v>100</v>
      </c>
      <c r="E19" s="3">
        <v>1.25</v>
      </c>
      <c r="F19" s="2">
        <v>5650</v>
      </c>
      <c r="G19" s="3">
        <f t="shared" si="0"/>
        <v>7062.5</v>
      </c>
      <c r="H19" s="12">
        <v>30</v>
      </c>
      <c r="I19" s="5">
        <v>40791</v>
      </c>
      <c r="J19" s="5">
        <v>40796</v>
      </c>
      <c r="K19">
        <v>17</v>
      </c>
    </row>
    <row r="20" spans="1:11" ht="12.75">
      <c r="A20" s="4" t="s">
        <v>7</v>
      </c>
      <c r="B20" s="1" t="s">
        <v>97</v>
      </c>
      <c r="C20" s="1">
        <v>3166</v>
      </c>
      <c r="D20" s="4" t="s">
        <v>100</v>
      </c>
      <c r="E20" s="3">
        <v>1.25</v>
      </c>
      <c r="F20" s="2">
        <v>5425</v>
      </c>
      <c r="G20" s="3">
        <f t="shared" si="0"/>
        <v>6781.25</v>
      </c>
      <c r="H20" s="12">
        <v>30</v>
      </c>
      <c r="I20" s="5">
        <v>40796</v>
      </c>
      <c r="J20" s="5">
        <v>40801</v>
      </c>
      <c r="K20">
        <v>18</v>
      </c>
    </row>
    <row r="21" spans="1:11" ht="12.75">
      <c r="A21" s="6" t="s">
        <v>1</v>
      </c>
      <c r="B21" s="7" t="s">
        <v>49</v>
      </c>
      <c r="C21" s="7">
        <v>4111</v>
      </c>
      <c r="D21" s="6" t="s">
        <v>5</v>
      </c>
      <c r="E21" s="8">
        <v>3.55</v>
      </c>
      <c r="F21" s="9">
        <v>4200</v>
      </c>
      <c r="G21" s="8">
        <f t="shared" si="0"/>
        <v>14910</v>
      </c>
      <c r="H21" s="12">
        <v>25</v>
      </c>
      <c r="I21" s="10">
        <v>40801</v>
      </c>
      <c r="J21" s="10">
        <v>40831</v>
      </c>
      <c r="K21">
        <v>19</v>
      </c>
    </row>
    <row r="22" spans="1:11" ht="12.75">
      <c r="A22" s="6" t="s">
        <v>1</v>
      </c>
      <c r="B22" s="7" t="s">
        <v>50</v>
      </c>
      <c r="C22" s="7">
        <v>4111</v>
      </c>
      <c r="D22" s="6" t="s">
        <v>5</v>
      </c>
      <c r="E22" s="8">
        <v>3.55</v>
      </c>
      <c r="F22" s="9">
        <v>4250</v>
      </c>
      <c r="G22" s="8">
        <f t="shared" si="0"/>
        <v>15087.5</v>
      </c>
      <c r="H22" s="12">
        <v>25</v>
      </c>
      <c r="I22" s="10">
        <v>40806</v>
      </c>
      <c r="J22" s="10">
        <v>40826</v>
      </c>
      <c r="K22">
        <v>20</v>
      </c>
    </row>
    <row r="23" spans="1:11" ht="12.75">
      <c r="A23" s="6" t="s">
        <v>1</v>
      </c>
      <c r="B23" s="7" t="s">
        <v>51</v>
      </c>
      <c r="C23" s="7">
        <v>4111</v>
      </c>
      <c r="D23" s="6" t="s">
        <v>5</v>
      </c>
      <c r="E23" s="8">
        <v>3.55</v>
      </c>
      <c r="F23" s="9">
        <v>4200</v>
      </c>
      <c r="G23" s="8">
        <f t="shared" si="0"/>
        <v>14910</v>
      </c>
      <c r="H23" s="12">
        <v>25</v>
      </c>
      <c r="I23" s="10">
        <v>40811</v>
      </c>
      <c r="J23" s="10">
        <v>40841</v>
      </c>
      <c r="K23">
        <v>21</v>
      </c>
    </row>
    <row r="24" spans="1:11" ht="12.75">
      <c r="A24" s="6" t="s">
        <v>1</v>
      </c>
      <c r="B24" s="7" t="s">
        <v>52</v>
      </c>
      <c r="C24" s="7">
        <v>4111</v>
      </c>
      <c r="D24" s="6" t="s">
        <v>5</v>
      </c>
      <c r="E24" s="8">
        <v>3.55</v>
      </c>
      <c r="F24" s="9">
        <v>4600</v>
      </c>
      <c r="G24" s="8">
        <f t="shared" si="0"/>
        <v>16330</v>
      </c>
      <c r="H24" s="12">
        <v>25</v>
      </c>
      <c r="I24" s="10">
        <v>40821</v>
      </c>
      <c r="J24" s="10">
        <v>40835</v>
      </c>
      <c r="K24">
        <v>22</v>
      </c>
    </row>
    <row r="25" spans="1:11" ht="12.75">
      <c r="A25" s="6" t="s">
        <v>1</v>
      </c>
      <c r="B25" s="7" t="s">
        <v>47</v>
      </c>
      <c r="C25" s="7">
        <v>4111</v>
      </c>
      <c r="D25" s="6" t="s">
        <v>5</v>
      </c>
      <c r="E25" s="8">
        <v>3.55</v>
      </c>
      <c r="F25" s="9">
        <v>4800</v>
      </c>
      <c r="G25" s="8">
        <f t="shared" si="0"/>
        <v>17040</v>
      </c>
      <c r="H25" s="12">
        <v>25</v>
      </c>
      <c r="I25" s="10">
        <v>40791</v>
      </c>
      <c r="J25" s="10">
        <v>40806</v>
      </c>
      <c r="K25">
        <v>23</v>
      </c>
    </row>
    <row r="26" spans="1:11" ht="12.75">
      <c r="A26" s="6" t="s">
        <v>1</v>
      </c>
      <c r="B26" s="7" t="s">
        <v>48</v>
      </c>
      <c r="C26" s="7">
        <v>4111</v>
      </c>
      <c r="D26" s="6" t="s">
        <v>5</v>
      </c>
      <c r="E26" s="8">
        <v>3.55</v>
      </c>
      <c r="F26" s="9">
        <v>4585</v>
      </c>
      <c r="G26" s="8">
        <f t="shared" si="0"/>
        <v>16276.75</v>
      </c>
      <c r="H26" s="12">
        <v>25</v>
      </c>
      <c r="I26" s="10">
        <v>40796</v>
      </c>
      <c r="J26" s="10">
        <v>40816</v>
      </c>
      <c r="K26">
        <v>24</v>
      </c>
    </row>
    <row r="27" spans="1:11" ht="12.75">
      <c r="A27" s="4" t="s">
        <v>8</v>
      </c>
      <c r="B27" s="1" t="s">
        <v>54</v>
      </c>
      <c r="C27" s="7">
        <v>4224</v>
      </c>
      <c r="D27" s="6" t="s">
        <v>5</v>
      </c>
      <c r="E27" s="3">
        <v>3.95</v>
      </c>
      <c r="F27" s="2">
        <v>4500</v>
      </c>
      <c r="G27" s="3">
        <f t="shared" si="0"/>
        <v>17775</v>
      </c>
      <c r="H27" s="12">
        <v>30</v>
      </c>
      <c r="I27" s="5">
        <v>40831</v>
      </c>
      <c r="J27" s="5">
        <v>40836</v>
      </c>
      <c r="K27">
        <v>25</v>
      </c>
    </row>
    <row r="28" spans="1:11" ht="12.75">
      <c r="A28" s="4" t="s">
        <v>53</v>
      </c>
      <c r="B28" s="1" t="s">
        <v>67</v>
      </c>
      <c r="C28" s="7">
        <v>4312</v>
      </c>
      <c r="D28" s="6" t="s">
        <v>5</v>
      </c>
      <c r="E28" s="3">
        <v>3.75</v>
      </c>
      <c r="F28" s="2">
        <v>4250</v>
      </c>
      <c r="G28" s="3">
        <f t="shared" si="0"/>
        <v>15937.5</v>
      </c>
      <c r="H28" s="12">
        <v>30</v>
      </c>
      <c r="I28" s="5">
        <v>40780</v>
      </c>
      <c r="J28" s="5">
        <v>40787</v>
      </c>
      <c r="K28">
        <v>26</v>
      </c>
    </row>
    <row r="29" spans="1:11" ht="12.75">
      <c r="A29" s="4" t="s">
        <v>53</v>
      </c>
      <c r="B29" s="1" t="s">
        <v>69</v>
      </c>
      <c r="C29" s="7">
        <v>4312</v>
      </c>
      <c r="D29" s="6" t="s">
        <v>5</v>
      </c>
      <c r="E29" s="3">
        <v>3.75</v>
      </c>
      <c r="F29" s="2">
        <v>4200</v>
      </c>
      <c r="G29" s="3">
        <f t="shared" si="0"/>
        <v>15750</v>
      </c>
      <c r="H29" s="12">
        <v>30</v>
      </c>
      <c r="I29" s="5">
        <v>40787</v>
      </c>
      <c r="J29" s="5">
        <v>40796</v>
      </c>
      <c r="K29">
        <v>27</v>
      </c>
    </row>
    <row r="30" spans="1:11" ht="12.75">
      <c r="A30" s="4" t="s">
        <v>53</v>
      </c>
      <c r="B30" s="1" t="s">
        <v>117</v>
      </c>
      <c r="C30" s="7">
        <v>4312</v>
      </c>
      <c r="D30" s="6" t="s">
        <v>5</v>
      </c>
      <c r="E30" s="3">
        <v>3.75</v>
      </c>
      <c r="F30" s="2">
        <v>4150</v>
      </c>
      <c r="G30" s="3">
        <f t="shared" si="0"/>
        <v>15562.5</v>
      </c>
      <c r="H30" s="12">
        <v>30</v>
      </c>
      <c r="I30" s="5">
        <v>40789</v>
      </c>
      <c r="J30" s="5">
        <v>40797</v>
      </c>
      <c r="K30">
        <v>28</v>
      </c>
    </row>
    <row r="31" spans="1:11" ht="12.75">
      <c r="A31" s="11" t="s">
        <v>2</v>
      </c>
      <c r="B31" s="1" t="s">
        <v>14</v>
      </c>
      <c r="C31" s="7">
        <v>4569</v>
      </c>
      <c r="D31" s="6" t="s">
        <v>5</v>
      </c>
      <c r="E31" s="3">
        <v>3.5</v>
      </c>
      <c r="F31" s="2">
        <v>3900</v>
      </c>
      <c r="G31" s="3">
        <f t="shared" si="0"/>
        <v>13650</v>
      </c>
      <c r="H31" s="13">
        <v>45</v>
      </c>
      <c r="I31" s="5">
        <v>40821</v>
      </c>
      <c r="J31" s="5">
        <v>40826</v>
      </c>
      <c r="K31">
        <v>29</v>
      </c>
    </row>
    <row r="32" spans="1:11" ht="12.75">
      <c r="A32" s="4" t="s">
        <v>7</v>
      </c>
      <c r="B32" s="1" t="s">
        <v>95</v>
      </c>
      <c r="C32" s="1">
        <v>5066</v>
      </c>
      <c r="D32" s="4" t="s">
        <v>106</v>
      </c>
      <c r="E32" s="3">
        <v>0.95</v>
      </c>
      <c r="F32" s="2">
        <v>25000</v>
      </c>
      <c r="G32" s="3">
        <f t="shared" si="0"/>
        <v>23750</v>
      </c>
      <c r="H32" s="12">
        <v>30</v>
      </c>
      <c r="I32" s="5">
        <v>40791</v>
      </c>
      <c r="J32" s="5">
        <v>40798</v>
      </c>
      <c r="K32">
        <v>30</v>
      </c>
    </row>
    <row r="33" spans="1:11" ht="12.75">
      <c r="A33" s="4" t="s">
        <v>7</v>
      </c>
      <c r="B33" s="1" t="s">
        <v>46</v>
      </c>
      <c r="C33" s="1">
        <v>5066</v>
      </c>
      <c r="D33" s="4" t="s">
        <v>106</v>
      </c>
      <c r="E33" s="3">
        <v>0.95</v>
      </c>
      <c r="F33" s="2">
        <v>17500</v>
      </c>
      <c r="G33" s="3">
        <f t="shared" si="0"/>
        <v>16625</v>
      </c>
      <c r="H33" s="12">
        <v>30</v>
      </c>
      <c r="I33" s="5">
        <v>40801</v>
      </c>
      <c r="J33" s="5">
        <v>40808</v>
      </c>
      <c r="K33">
        <v>31</v>
      </c>
    </row>
    <row r="34" spans="1:11" ht="12.75">
      <c r="A34" s="4" t="s">
        <v>1</v>
      </c>
      <c r="B34" s="1" t="s">
        <v>61</v>
      </c>
      <c r="C34" s="1">
        <v>5125</v>
      </c>
      <c r="D34" s="4" t="s">
        <v>106</v>
      </c>
      <c r="E34" s="3">
        <v>1.15</v>
      </c>
      <c r="F34" s="2">
        <v>15000</v>
      </c>
      <c r="G34" s="3">
        <f t="shared" si="0"/>
        <v>17250</v>
      </c>
      <c r="H34" s="12">
        <v>25</v>
      </c>
      <c r="I34" s="5">
        <v>40817</v>
      </c>
      <c r="J34" s="5">
        <v>40831</v>
      </c>
      <c r="K34">
        <v>32</v>
      </c>
    </row>
    <row r="35" spans="1:11" ht="12.75">
      <c r="A35" s="4" t="s">
        <v>3</v>
      </c>
      <c r="B35" s="1" t="s">
        <v>42</v>
      </c>
      <c r="C35" s="1">
        <v>5166</v>
      </c>
      <c r="D35" s="4" t="s">
        <v>100</v>
      </c>
      <c r="E35" s="3">
        <v>1.25</v>
      </c>
      <c r="F35" s="2">
        <v>5650</v>
      </c>
      <c r="G35" s="3">
        <f aca="true" t="shared" si="4" ref="G35:G66">E35*F35</f>
        <v>7062.5</v>
      </c>
      <c r="H35" s="12">
        <v>30</v>
      </c>
      <c r="I35" s="5">
        <v>40817</v>
      </c>
      <c r="J35" s="5">
        <v>40822</v>
      </c>
      <c r="K35">
        <v>33</v>
      </c>
    </row>
    <row r="36" spans="1:11" ht="12.75">
      <c r="A36" s="4" t="s">
        <v>53</v>
      </c>
      <c r="B36" s="1" t="s">
        <v>118</v>
      </c>
      <c r="C36" s="1">
        <v>5234</v>
      </c>
      <c r="D36" s="4" t="s">
        <v>100</v>
      </c>
      <c r="E36" s="3">
        <v>1.65</v>
      </c>
      <c r="F36" s="2">
        <v>4500</v>
      </c>
      <c r="G36" s="3">
        <f t="shared" si="4"/>
        <v>7425</v>
      </c>
      <c r="H36" s="12">
        <v>30</v>
      </c>
      <c r="I36" s="5">
        <v>40783</v>
      </c>
      <c r="J36" s="5">
        <v>40791</v>
      </c>
      <c r="K36">
        <v>34</v>
      </c>
    </row>
    <row r="37" spans="1:11" ht="12.75">
      <c r="A37" s="4" t="s">
        <v>53</v>
      </c>
      <c r="B37" s="1" t="s">
        <v>119</v>
      </c>
      <c r="C37" s="1">
        <v>5234</v>
      </c>
      <c r="D37" s="4" t="s">
        <v>100</v>
      </c>
      <c r="E37" s="3">
        <v>1.65</v>
      </c>
      <c r="F37" s="2">
        <v>4750</v>
      </c>
      <c r="G37" s="3">
        <f t="shared" si="4"/>
        <v>7837.5</v>
      </c>
      <c r="H37" s="12">
        <v>30</v>
      </c>
      <c r="I37" s="5">
        <v>40791</v>
      </c>
      <c r="J37" s="5">
        <v>40799</v>
      </c>
      <c r="K37">
        <v>35</v>
      </c>
    </row>
    <row r="38" spans="1:11" ht="12.75">
      <c r="A38" s="4" t="s">
        <v>53</v>
      </c>
      <c r="B38" s="1" t="s">
        <v>70</v>
      </c>
      <c r="C38" s="1">
        <v>5234</v>
      </c>
      <c r="D38" s="4" t="s">
        <v>100</v>
      </c>
      <c r="E38" s="3">
        <v>1.65</v>
      </c>
      <c r="F38" s="2">
        <v>4850</v>
      </c>
      <c r="G38" s="3">
        <f t="shared" si="4"/>
        <v>8002.5</v>
      </c>
      <c r="H38" s="12">
        <v>30</v>
      </c>
      <c r="I38" s="5">
        <v>40788</v>
      </c>
      <c r="J38" s="5">
        <v>40797</v>
      </c>
      <c r="K38">
        <v>36</v>
      </c>
    </row>
    <row r="39" spans="1:11" ht="12.75">
      <c r="A39" s="11" t="s">
        <v>2</v>
      </c>
      <c r="B39" s="1" t="s">
        <v>20</v>
      </c>
      <c r="C39" s="1">
        <v>5275</v>
      </c>
      <c r="D39" s="4" t="s">
        <v>106</v>
      </c>
      <c r="E39" s="3">
        <v>1</v>
      </c>
      <c r="F39" s="2">
        <v>25000</v>
      </c>
      <c r="G39" s="3">
        <f t="shared" si="4"/>
        <v>25000</v>
      </c>
      <c r="H39" s="13">
        <v>45</v>
      </c>
      <c r="I39" s="5">
        <v>40841</v>
      </c>
      <c r="J39" s="5">
        <v>40846</v>
      </c>
      <c r="K39">
        <v>37</v>
      </c>
    </row>
    <row r="40" spans="1:11" ht="12.75">
      <c r="A40" s="4" t="s">
        <v>53</v>
      </c>
      <c r="B40" s="1" t="s">
        <v>66</v>
      </c>
      <c r="C40" s="1">
        <v>5319</v>
      </c>
      <c r="D40" s="4" t="s">
        <v>106</v>
      </c>
      <c r="E40" s="3">
        <v>1.1</v>
      </c>
      <c r="F40" s="2">
        <v>17500</v>
      </c>
      <c r="G40" s="3">
        <f t="shared" si="4"/>
        <v>19250</v>
      </c>
      <c r="H40" s="12">
        <v>30</v>
      </c>
      <c r="I40" s="5">
        <v>40775</v>
      </c>
      <c r="J40" s="5">
        <v>40786</v>
      </c>
      <c r="K40">
        <v>38</v>
      </c>
    </row>
    <row r="41" spans="1:11" ht="12.75">
      <c r="A41" s="4" t="s">
        <v>53</v>
      </c>
      <c r="B41" s="1" t="s">
        <v>114</v>
      </c>
      <c r="C41" s="1">
        <v>5319</v>
      </c>
      <c r="D41" s="4" t="s">
        <v>106</v>
      </c>
      <c r="E41" s="3">
        <v>1.1</v>
      </c>
      <c r="F41" s="2">
        <v>16500</v>
      </c>
      <c r="G41" s="3">
        <f t="shared" si="4"/>
        <v>18150</v>
      </c>
      <c r="H41" s="12">
        <v>30</v>
      </c>
      <c r="I41" s="5">
        <v>40801</v>
      </c>
      <c r="J41" s="5">
        <v>40821</v>
      </c>
      <c r="K41">
        <v>39</v>
      </c>
    </row>
    <row r="42" spans="1:11" ht="12.75">
      <c r="A42" s="4" t="s">
        <v>53</v>
      </c>
      <c r="B42" s="1" t="s">
        <v>76</v>
      </c>
      <c r="C42" s="1">
        <v>5319</v>
      </c>
      <c r="D42" s="4" t="s">
        <v>106</v>
      </c>
      <c r="E42" s="3">
        <v>1.1</v>
      </c>
      <c r="F42" s="2">
        <v>18100</v>
      </c>
      <c r="G42" s="3">
        <f t="shared" si="4"/>
        <v>19910</v>
      </c>
      <c r="H42" s="12">
        <v>30</v>
      </c>
      <c r="I42" s="5">
        <v>40780</v>
      </c>
      <c r="J42" s="5">
        <v>40791</v>
      </c>
      <c r="K42">
        <v>40</v>
      </c>
    </row>
    <row r="43" spans="1:11" ht="12.75">
      <c r="A43" s="4" t="s">
        <v>8</v>
      </c>
      <c r="B43" s="1" t="s">
        <v>115</v>
      </c>
      <c r="C43" s="1">
        <v>5417</v>
      </c>
      <c r="D43" s="4" t="s">
        <v>98</v>
      </c>
      <c r="E43" s="14">
        <v>255</v>
      </c>
      <c r="F43" s="2">
        <v>500</v>
      </c>
      <c r="G43" s="3">
        <f t="shared" si="4"/>
        <v>127500</v>
      </c>
      <c r="H43" s="12">
        <v>30</v>
      </c>
      <c r="I43" s="5">
        <v>40836</v>
      </c>
      <c r="J43" s="5">
        <v>40843</v>
      </c>
      <c r="K43">
        <v>41</v>
      </c>
    </row>
    <row r="44" spans="1:11" ht="12.75">
      <c r="A44" s="4" t="s">
        <v>8</v>
      </c>
      <c r="B44" s="1" t="s">
        <v>56</v>
      </c>
      <c r="C44" s="1">
        <v>5417</v>
      </c>
      <c r="D44" s="4" t="s">
        <v>98</v>
      </c>
      <c r="E44" s="3">
        <v>255</v>
      </c>
      <c r="F44" s="2">
        <v>406</v>
      </c>
      <c r="G44" s="3">
        <f t="shared" si="4"/>
        <v>103530</v>
      </c>
      <c r="H44" s="12">
        <v>30</v>
      </c>
      <c r="I44" s="5">
        <v>40787</v>
      </c>
      <c r="J44" s="5">
        <v>40796</v>
      </c>
      <c r="K44">
        <v>42</v>
      </c>
    </row>
    <row r="45" spans="1:11" ht="12.75">
      <c r="A45" s="11" t="s">
        <v>2</v>
      </c>
      <c r="B45" s="1" t="s">
        <v>16</v>
      </c>
      <c r="C45" s="1">
        <v>5454</v>
      </c>
      <c r="D45" s="4" t="s">
        <v>98</v>
      </c>
      <c r="E45" s="3">
        <v>220</v>
      </c>
      <c r="F45" s="2">
        <v>550</v>
      </c>
      <c r="G45" s="3">
        <f t="shared" si="4"/>
        <v>121000</v>
      </c>
      <c r="H45" s="13">
        <v>45</v>
      </c>
      <c r="I45" s="5">
        <v>40825</v>
      </c>
      <c r="J45" s="5">
        <v>40830</v>
      </c>
      <c r="K45">
        <v>43</v>
      </c>
    </row>
    <row r="46" spans="1:11" ht="12.75">
      <c r="A46" s="11" t="s">
        <v>2</v>
      </c>
      <c r="B46" s="1" t="s">
        <v>13</v>
      </c>
      <c r="C46" s="1">
        <v>5454</v>
      </c>
      <c r="D46" s="4" t="s">
        <v>98</v>
      </c>
      <c r="E46" s="3">
        <v>220</v>
      </c>
      <c r="F46" s="2">
        <v>500</v>
      </c>
      <c r="G46" s="3">
        <f t="shared" si="4"/>
        <v>110000</v>
      </c>
      <c r="H46" s="13">
        <v>45</v>
      </c>
      <c r="I46" s="5">
        <v>40831</v>
      </c>
      <c r="J46" s="5">
        <v>40836</v>
      </c>
      <c r="K46">
        <v>44</v>
      </c>
    </row>
    <row r="47" spans="1:11" ht="12.75">
      <c r="A47" s="4" t="s">
        <v>3</v>
      </c>
      <c r="B47" s="1" t="s">
        <v>39</v>
      </c>
      <c r="C47" s="1">
        <v>5462</v>
      </c>
      <c r="D47" s="4" t="s">
        <v>106</v>
      </c>
      <c r="E47" s="3">
        <v>1.05</v>
      </c>
      <c r="F47" s="2">
        <v>22500</v>
      </c>
      <c r="G47" s="3">
        <f t="shared" si="4"/>
        <v>23625</v>
      </c>
      <c r="H47" s="12">
        <v>30</v>
      </c>
      <c r="I47" s="5">
        <v>40775</v>
      </c>
      <c r="J47" s="5">
        <v>40781</v>
      </c>
      <c r="K47">
        <v>45</v>
      </c>
    </row>
    <row r="48" spans="1:11" ht="12.75">
      <c r="A48" s="4" t="s">
        <v>3</v>
      </c>
      <c r="B48" s="1" t="s">
        <v>41</v>
      </c>
      <c r="C48" s="1">
        <v>5462</v>
      </c>
      <c r="D48" s="4" t="s">
        <v>106</v>
      </c>
      <c r="E48" s="3">
        <v>1.05</v>
      </c>
      <c r="F48" s="2">
        <v>21500</v>
      </c>
      <c r="G48" s="3">
        <f t="shared" si="4"/>
        <v>22575</v>
      </c>
      <c r="H48" s="12">
        <v>30</v>
      </c>
      <c r="I48" s="5">
        <v>40770</v>
      </c>
      <c r="J48" s="5">
        <v>40777</v>
      </c>
      <c r="K48">
        <v>46</v>
      </c>
    </row>
    <row r="49" spans="1:11" ht="12.75">
      <c r="A49" s="4" t="s">
        <v>3</v>
      </c>
      <c r="B49" s="1" t="s">
        <v>37</v>
      </c>
      <c r="C49" s="1">
        <v>5462</v>
      </c>
      <c r="D49" s="4" t="s">
        <v>106</v>
      </c>
      <c r="E49" s="3">
        <v>1.05</v>
      </c>
      <c r="F49" s="2">
        <v>23000</v>
      </c>
      <c r="G49" s="3">
        <f t="shared" si="4"/>
        <v>24150</v>
      </c>
      <c r="H49" s="12">
        <v>30</v>
      </c>
      <c r="I49" s="5">
        <v>40765</v>
      </c>
      <c r="J49" s="5">
        <v>40770</v>
      </c>
      <c r="K49">
        <v>47</v>
      </c>
    </row>
    <row r="50" spans="1:11" ht="12.75">
      <c r="A50" s="4" t="s">
        <v>3</v>
      </c>
      <c r="B50" s="1" t="s">
        <v>121</v>
      </c>
      <c r="C50" s="1">
        <v>5462</v>
      </c>
      <c r="D50" s="4" t="s">
        <v>106</v>
      </c>
      <c r="E50" s="3">
        <v>1.05</v>
      </c>
      <c r="F50" s="2">
        <v>22500</v>
      </c>
      <c r="G50" s="3">
        <f t="shared" si="4"/>
        <v>23625</v>
      </c>
      <c r="H50" s="12">
        <v>30</v>
      </c>
      <c r="I50" s="5">
        <v>40780</v>
      </c>
      <c r="J50" s="5">
        <v>40788</v>
      </c>
      <c r="K50">
        <v>48</v>
      </c>
    </row>
    <row r="51" spans="1:11" ht="12.75">
      <c r="A51" s="4" t="s">
        <v>8</v>
      </c>
      <c r="B51" s="1" t="s">
        <v>116</v>
      </c>
      <c r="C51" s="1">
        <v>5634</v>
      </c>
      <c r="D51" s="4" t="s">
        <v>99</v>
      </c>
      <c r="E51" s="3">
        <v>185</v>
      </c>
      <c r="F51" s="2">
        <v>150</v>
      </c>
      <c r="G51" s="3">
        <f t="shared" si="4"/>
        <v>27750</v>
      </c>
      <c r="H51" s="12">
        <v>30</v>
      </c>
      <c r="I51" s="5">
        <v>40841</v>
      </c>
      <c r="J51" s="5">
        <v>40850</v>
      </c>
      <c r="K51">
        <v>49</v>
      </c>
    </row>
    <row r="52" spans="1:11" ht="12.75">
      <c r="A52" s="4" t="s">
        <v>8</v>
      </c>
      <c r="B52" s="1" t="s">
        <v>58</v>
      </c>
      <c r="C52" s="1">
        <v>5634</v>
      </c>
      <c r="D52" s="4" t="s">
        <v>99</v>
      </c>
      <c r="E52" s="3">
        <v>185</v>
      </c>
      <c r="F52" s="2">
        <v>140</v>
      </c>
      <c r="G52" s="3">
        <f t="shared" si="4"/>
        <v>25900</v>
      </c>
      <c r="H52" s="12">
        <v>30</v>
      </c>
      <c r="I52" s="5">
        <v>40845</v>
      </c>
      <c r="J52" s="5">
        <v>40851</v>
      </c>
      <c r="K52">
        <v>50</v>
      </c>
    </row>
    <row r="53" spans="1:11" ht="12.75">
      <c r="A53" s="4" t="s">
        <v>53</v>
      </c>
      <c r="B53" s="1" t="s">
        <v>68</v>
      </c>
      <c r="C53" s="1">
        <v>5677</v>
      </c>
      <c r="D53" s="4" t="s">
        <v>99</v>
      </c>
      <c r="E53" s="3">
        <v>195</v>
      </c>
      <c r="F53" s="2">
        <v>120</v>
      </c>
      <c r="G53" s="3">
        <f t="shared" si="4"/>
        <v>23400</v>
      </c>
      <c r="H53" s="12">
        <v>30</v>
      </c>
      <c r="I53" s="5">
        <v>40849</v>
      </c>
      <c r="J53" s="5">
        <v>40860</v>
      </c>
      <c r="K53">
        <v>51</v>
      </c>
    </row>
    <row r="54" spans="1:11" ht="12.75">
      <c r="A54" s="4" t="s">
        <v>53</v>
      </c>
      <c r="B54" s="1" t="s">
        <v>73</v>
      </c>
      <c r="C54" s="1">
        <v>5677</v>
      </c>
      <c r="D54" s="4" t="s">
        <v>99</v>
      </c>
      <c r="E54" s="3">
        <v>195</v>
      </c>
      <c r="F54" s="2">
        <v>110</v>
      </c>
      <c r="G54" s="3">
        <f t="shared" si="4"/>
        <v>21450</v>
      </c>
      <c r="H54" s="12">
        <v>30</v>
      </c>
      <c r="I54" s="5">
        <v>40852</v>
      </c>
      <c r="J54" s="5">
        <v>40864</v>
      </c>
      <c r="K54">
        <v>52</v>
      </c>
    </row>
    <row r="55" spans="1:11" ht="12.75">
      <c r="A55" s="4" t="s">
        <v>53</v>
      </c>
      <c r="B55" s="1" t="s">
        <v>74</v>
      </c>
      <c r="C55" s="1">
        <v>5677</v>
      </c>
      <c r="D55" s="4" t="s">
        <v>99</v>
      </c>
      <c r="E55" s="3">
        <v>195</v>
      </c>
      <c r="F55" s="2">
        <v>130</v>
      </c>
      <c r="G55" s="3">
        <f t="shared" si="4"/>
        <v>25350</v>
      </c>
      <c r="H55" s="12">
        <v>30</v>
      </c>
      <c r="I55" s="5">
        <v>40844</v>
      </c>
      <c r="J55" s="5">
        <v>40854</v>
      </c>
      <c r="K55">
        <v>53</v>
      </c>
    </row>
    <row r="56" spans="1:11" ht="12.75">
      <c r="A56" s="4" t="s">
        <v>3</v>
      </c>
      <c r="B56" s="1" t="s">
        <v>36</v>
      </c>
      <c r="C56" s="1">
        <v>5689</v>
      </c>
      <c r="D56" s="4" t="s">
        <v>99</v>
      </c>
      <c r="E56" s="3">
        <v>175</v>
      </c>
      <c r="F56" s="2">
        <v>150</v>
      </c>
      <c r="G56" s="3">
        <f t="shared" si="4"/>
        <v>26250</v>
      </c>
      <c r="H56" s="12">
        <v>30</v>
      </c>
      <c r="I56" s="5">
        <v>40848</v>
      </c>
      <c r="J56" s="5">
        <v>40856</v>
      </c>
      <c r="K56">
        <v>54</v>
      </c>
    </row>
    <row r="57" spans="1:11" ht="12.75">
      <c r="A57" s="4" t="s">
        <v>3</v>
      </c>
      <c r="B57" s="1" t="s">
        <v>40</v>
      </c>
      <c r="C57" s="1">
        <v>5689</v>
      </c>
      <c r="D57" s="4" t="s">
        <v>99</v>
      </c>
      <c r="E57" s="3">
        <v>175</v>
      </c>
      <c r="F57" s="2">
        <v>175</v>
      </c>
      <c r="G57" s="3">
        <f t="shared" si="4"/>
        <v>30625</v>
      </c>
      <c r="H57" s="12">
        <v>30</v>
      </c>
      <c r="I57" s="5">
        <v>40852</v>
      </c>
      <c r="J57" s="5">
        <v>40862</v>
      </c>
      <c r="K57">
        <v>55</v>
      </c>
    </row>
    <row r="58" spans="1:11" ht="12.75">
      <c r="A58" s="4" t="s">
        <v>3</v>
      </c>
      <c r="B58" s="1" t="s">
        <v>120</v>
      </c>
      <c r="C58" s="1">
        <v>5689</v>
      </c>
      <c r="D58" s="4" t="s">
        <v>99</v>
      </c>
      <c r="E58" s="3">
        <v>175</v>
      </c>
      <c r="F58" s="2">
        <v>155</v>
      </c>
      <c r="G58" s="3">
        <f t="shared" si="4"/>
        <v>27125</v>
      </c>
      <c r="H58" s="12">
        <v>30</v>
      </c>
      <c r="I58" s="5">
        <v>40841</v>
      </c>
      <c r="J58" s="5">
        <v>40850</v>
      </c>
      <c r="K58">
        <v>56</v>
      </c>
    </row>
    <row r="59" spans="1:11" ht="12.75">
      <c r="A59" s="6" t="s">
        <v>3</v>
      </c>
      <c r="B59" s="7" t="s">
        <v>22</v>
      </c>
      <c r="C59" s="7">
        <v>6321</v>
      </c>
      <c r="D59" s="6" t="s">
        <v>107</v>
      </c>
      <c r="E59" s="8">
        <v>2.45</v>
      </c>
      <c r="F59" s="9">
        <v>1300</v>
      </c>
      <c r="G59" s="8">
        <f t="shared" si="4"/>
        <v>3185.0000000000005</v>
      </c>
      <c r="H59" s="12">
        <v>30</v>
      </c>
      <c r="I59" s="10">
        <v>40780</v>
      </c>
      <c r="J59" s="10">
        <v>40790</v>
      </c>
      <c r="K59">
        <v>57</v>
      </c>
    </row>
    <row r="60" spans="1:11" ht="12.75">
      <c r="A60" s="6" t="s">
        <v>3</v>
      </c>
      <c r="B60" s="7" t="s">
        <v>23</v>
      </c>
      <c r="C60" s="7">
        <v>6321</v>
      </c>
      <c r="D60" s="6" t="s">
        <v>107</v>
      </c>
      <c r="E60" s="8">
        <v>2.45</v>
      </c>
      <c r="F60" s="9">
        <v>1200</v>
      </c>
      <c r="G60" s="8">
        <f t="shared" si="4"/>
        <v>2940</v>
      </c>
      <c r="H60" s="12">
        <v>30</v>
      </c>
      <c r="I60" s="10">
        <v>40798</v>
      </c>
      <c r="J60" s="10">
        <v>40809</v>
      </c>
      <c r="K60">
        <v>58</v>
      </c>
    </row>
    <row r="61" spans="1:11" ht="12.75">
      <c r="A61" s="6" t="s">
        <v>3</v>
      </c>
      <c r="B61" s="7" t="s">
        <v>24</v>
      </c>
      <c r="C61" s="7">
        <v>6321</v>
      </c>
      <c r="D61" s="6" t="s">
        <v>107</v>
      </c>
      <c r="E61" s="8">
        <v>2.45</v>
      </c>
      <c r="F61" s="9">
        <v>2500</v>
      </c>
      <c r="G61" s="8">
        <f t="shared" si="4"/>
        <v>6125</v>
      </c>
      <c r="H61" s="12">
        <v>30</v>
      </c>
      <c r="I61" s="10">
        <v>40811</v>
      </c>
      <c r="J61" s="10">
        <v>40820</v>
      </c>
      <c r="K61">
        <v>59</v>
      </c>
    </row>
    <row r="62" spans="1:11" ht="12.75">
      <c r="A62" s="6" t="s">
        <v>3</v>
      </c>
      <c r="B62" s="7" t="s">
        <v>25</v>
      </c>
      <c r="C62" s="7">
        <v>6321</v>
      </c>
      <c r="D62" s="6" t="s">
        <v>107</v>
      </c>
      <c r="E62" s="8">
        <v>2.45</v>
      </c>
      <c r="F62" s="9">
        <v>1250</v>
      </c>
      <c r="G62" s="8">
        <f t="shared" si="4"/>
        <v>3062.5</v>
      </c>
      <c r="H62" s="12">
        <v>30</v>
      </c>
      <c r="I62" s="10">
        <v>40828</v>
      </c>
      <c r="J62" s="10">
        <v>40837</v>
      </c>
      <c r="K62">
        <v>60</v>
      </c>
    </row>
    <row r="63" spans="1:11" ht="12.75">
      <c r="A63" s="6" t="s">
        <v>3</v>
      </c>
      <c r="B63" s="7" t="s">
        <v>26</v>
      </c>
      <c r="C63" s="7">
        <v>6321</v>
      </c>
      <c r="D63" s="6" t="s">
        <v>107</v>
      </c>
      <c r="E63" s="8">
        <v>2.45</v>
      </c>
      <c r="F63" s="9">
        <v>1500</v>
      </c>
      <c r="G63" s="8">
        <f t="shared" si="4"/>
        <v>3675.0000000000005</v>
      </c>
      <c r="H63" s="12">
        <v>30</v>
      </c>
      <c r="I63" s="10">
        <v>40841</v>
      </c>
      <c r="J63" s="10">
        <v>40849</v>
      </c>
      <c r="K63">
        <v>61</v>
      </c>
    </row>
    <row r="64" spans="1:11" ht="12.75">
      <c r="A64" s="4" t="s">
        <v>77</v>
      </c>
      <c r="B64" s="1" t="s">
        <v>79</v>
      </c>
      <c r="C64" s="7">
        <v>6431</v>
      </c>
      <c r="D64" s="6" t="s">
        <v>107</v>
      </c>
      <c r="E64" s="3">
        <v>2.85</v>
      </c>
      <c r="F64" s="2">
        <v>1250</v>
      </c>
      <c r="G64" s="3">
        <f t="shared" si="4"/>
        <v>3562.5</v>
      </c>
      <c r="H64" s="12">
        <v>30</v>
      </c>
      <c r="I64" s="5">
        <v>40821</v>
      </c>
      <c r="J64" s="5">
        <v>40826</v>
      </c>
      <c r="K64">
        <v>62</v>
      </c>
    </row>
    <row r="65" spans="1:11" ht="12.75">
      <c r="A65" s="4" t="s">
        <v>77</v>
      </c>
      <c r="B65" s="1" t="s">
        <v>82</v>
      </c>
      <c r="C65" s="7">
        <v>6431</v>
      </c>
      <c r="D65" s="6" t="s">
        <v>107</v>
      </c>
      <c r="E65" s="3">
        <v>2.85</v>
      </c>
      <c r="F65" s="2">
        <v>1350</v>
      </c>
      <c r="G65" s="3">
        <f t="shared" si="4"/>
        <v>3847.5</v>
      </c>
      <c r="H65" s="12">
        <v>30</v>
      </c>
      <c r="I65" s="5">
        <v>40817</v>
      </c>
      <c r="J65" s="5">
        <v>40823</v>
      </c>
      <c r="K65">
        <v>63</v>
      </c>
    </row>
    <row r="66" spans="1:11" ht="12.75">
      <c r="A66" s="4" t="s">
        <v>77</v>
      </c>
      <c r="B66" s="1" t="s">
        <v>86</v>
      </c>
      <c r="C66" s="7">
        <v>6431</v>
      </c>
      <c r="D66" s="6" t="s">
        <v>107</v>
      </c>
      <c r="E66" s="3">
        <v>2.85</v>
      </c>
      <c r="F66" s="2">
        <v>1300</v>
      </c>
      <c r="G66" s="3">
        <f t="shared" si="4"/>
        <v>3705</v>
      </c>
      <c r="H66" s="12">
        <v>30</v>
      </c>
      <c r="I66" s="5">
        <v>40811</v>
      </c>
      <c r="J66" s="5">
        <v>40817</v>
      </c>
      <c r="K66">
        <v>64</v>
      </c>
    </row>
    <row r="67" spans="1:11" ht="12.75">
      <c r="A67" s="4" t="s">
        <v>78</v>
      </c>
      <c r="B67" s="1" t="s">
        <v>90</v>
      </c>
      <c r="C67" s="7">
        <v>6433</v>
      </c>
      <c r="D67" s="6" t="s">
        <v>107</v>
      </c>
      <c r="E67" s="3">
        <v>2.95</v>
      </c>
      <c r="F67" s="2">
        <v>1500</v>
      </c>
      <c r="G67" s="3">
        <f aca="true" t="shared" si="5" ref="G67:G98">E67*F67</f>
        <v>4425</v>
      </c>
      <c r="H67" s="13">
        <v>15</v>
      </c>
      <c r="I67" s="5">
        <v>40817</v>
      </c>
      <c r="J67" s="5">
        <v>40826</v>
      </c>
      <c r="K67">
        <v>65</v>
      </c>
    </row>
    <row r="68" spans="1:11" ht="12.75">
      <c r="A68" s="4" t="s">
        <v>1</v>
      </c>
      <c r="B68" s="1" t="s">
        <v>65</v>
      </c>
      <c r="C68" s="7">
        <v>6489</v>
      </c>
      <c r="D68" s="6" t="s">
        <v>107</v>
      </c>
      <c r="E68" s="3">
        <v>3</v>
      </c>
      <c r="F68" s="2">
        <v>900</v>
      </c>
      <c r="G68" s="3">
        <f t="shared" si="5"/>
        <v>2700</v>
      </c>
      <c r="H68" s="12">
        <v>25</v>
      </c>
      <c r="I68" s="5">
        <v>40826</v>
      </c>
      <c r="J68" s="5">
        <v>40834</v>
      </c>
      <c r="K68">
        <v>66</v>
      </c>
    </row>
    <row r="69" spans="1:11" ht="12.75">
      <c r="A69" s="4" t="s">
        <v>1</v>
      </c>
      <c r="B69" s="1" t="s">
        <v>60</v>
      </c>
      <c r="C69" s="7">
        <v>6489</v>
      </c>
      <c r="D69" s="6" t="s">
        <v>107</v>
      </c>
      <c r="E69" s="3">
        <v>3</v>
      </c>
      <c r="F69" s="2">
        <v>1100</v>
      </c>
      <c r="G69" s="3">
        <f t="shared" si="5"/>
        <v>3300</v>
      </c>
      <c r="H69" s="12">
        <v>25</v>
      </c>
      <c r="I69" s="5">
        <v>40821</v>
      </c>
      <c r="J69" s="5">
        <v>40826</v>
      </c>
      <c r="K69">
        <v>67</v>
      </c>
    </row>
    <row r="70" spans="1:11" ht="12.75">
      <c r="A70" s="4" t="s">
        <v>1</v>
      </c>
      <c r="B70" s="1" t="s">
        <v>62</v>
      </c>
      <c r="C70" s="7">
        <v>6489</v>
      </c>
      <c r="D70" s="6" t="s">
        <v>107</v>
      </c>
      <c r="E70" s="3">
        <v>3</v>
      </c>
      <c r="F70" s="2">
        <v>1050</v>
      </c>
      <c r="G70" s="3">
        <f t="shared" si="5"/>
        <v>3150</v>
      </c>
      <c r="H70" s="12">
        <v>25</v>
      </c>
      <c r="I70" s="5">
        <v>40845</v>
      </c>
      <c r="J70" s="5">
        <v>40857</v>
      </c>
      <c r="K70">
        <v>68</v>
      </c>
    </row>
    <row r="71" spans="1:11" ht="12.75">
      <c r="A71" s="11" t="s">
        <v>2</v>
      </c>
      <c r="B71" s="1" t="s">
        <v>17</v>
      </c>
      <c r="C71" s="1">
        <v>7258</v>
      </c>
      <c r="D71" s="4" t="s">
        <v>105</v>
      </c>
      <c r="E71" s="3">
        <v>90</v>
      </c>
      <c r="F71" s="2">
        <v>100</v>
      </c>
      <c r="G71" s="3">
        <f t="shared" si="5"/>
        <v>9000</v>
      </c>
      <c r="H71" s="13">
        <v>45</v>
      </c>
      <c r="I71" s="5">
        <v>40780</v>
      </c>
      <c r="J71" s="5">
        <v>40783</v>
      </c>
      <c r="K71">
        <v>69</v>
      </c>
    </row>
    <row r="72" spans="1:11" ht="12.75">
      <c r="A72" s="11" t="s">
        <v>2</v>
      </c>
      <c r="B72" s="1" t="s">
        <v>18</v>
      </c>
      <c r="C72" s="1">
        <v>7258</v>
      </c>
      <c r="D72" s="4" t="s">
        <v>105</v>
      </c>
      <c r="E72" s="3">
        <v>90</v>
      </c>
      <c r="F72" s="2">
        <v>120</v>
      </c>
      <c r="G72" s="3">
        <f t="shared" si="5"/>
        <v>10800</v>
      </c>
      <c r="H72" s="13">
        <v>45</v>
      </c>
      <c r="I72" s="5">
        <v>40791</v>
      </c>
      <c r="J72" s="5">
        <v>40795</v>
      </c>
      <c r="K72">
        <v>70</v>
      </c>
    </row>
    <row r="73" spans="1:11" ht="12.75">
      <c r="A73" s="4" t="s">
        <v>77</v>
      </c>
      <c r="B73" s="1" t="s">
        <v>80</v>
      </c>
      <c r="C73" s="1">
        <v>7258</v>
      </c>
      <c r="D73" s="4" t="s">
        <v>105</v>
      </c>
      <c r="E73" s="3">
        <v>100.5</v>
      </c>
      <c r="F73" s="2">
        <v>95</v>
      </c>
      <c r="G73" s="3">
        <f t="shared" si="5"/>
        <v>9547.5</v>
      </c>
      <c r="H73" s="12">
        <v>30</v>
      </c>
      <c r="I73" s="5">
        <v>40836</v>
      </c>
      <c r="J73" s="5">
        <v>40845</v>
      </c>
      <c r="K73">
        <v>71</v>
      </c>
    </row>
    <row r="74" spans="1:11" ht="12.75">
      <c r="A74" s="4" t="s">
        <v>77</v>
      </c>
      <c r="B74" s="1" t="s">
        <v>85</v>
      </c>
      <c r="C74" s="1">
        <v>7258</v>
      </c>
      <c r="D74" s="4" t="s">
        <v>105</v>
      </c>
      <c r="E74" s="3">
        <v>100.5</v>
      </c>
      <c r="F74" s="2">
        <v>100</v>
      </c>
      <c r="G74" s="3">
        <f t="shared" si="5"/>
        <v>10050</v>
      </c>
      <c r="H74" s="12">
        <v>30</v>
      </c>
      <c r="I74" s="5">
        <v>40831</v>
      </c>
      <c r="J74" s="5">
        <v>40840</v>
      </c>
      <c r="K74">
        <v>72</v>
      </c>
    </row>
    <row r="75" spans="1:11" ht="12.75">
      <c r="A75" s="4" t="s">
        <v>77</v>
      </c>
      <c r="B75" s="1" t="s">
        <v>88</v>
      </c>
      <c r="C75" s="1">
        <v>7258</v>
      </c>
      <c r="D75" s="4" t="s">
        <v>105</v>
      </c>
      <c r="E75" s="3">
        <v>100.5</v>
      </c>
      <c r="F75" s="2">
        <v>90</v>
      </c>
      <c r="G75" s="3">
        <f t="shared" si="5"/>
        <v>9045</v>
      </c>
      <c r="H75" s="12">
        <v>30</v>
      </c>
      <c r="I75" s="5">
        <v>40826</v>
      </c>
      <c r="J75" s="5">
        <v>40833</v>
      </c>
      <c r="K75">
        <v>73</v>
      </c>
    </row>
    <row r="76" spans="1:11" ht="12.75">
      <c r="A76" s="4" t="s">
        <v>3</v>
      </c>
      <c r="B76" s="1" t="s">
        <v>35</v>
      </c>
      <c r="C76" s="1">
        <v>7268</v>
      </c>
      <c r="D76" s="4" t="s">
        <v>105</v>
      </c>
      <c r="E76" s="3">
        <v>95</v>
      </c>
      <c r="F76" s="2">
        <v>110</v>
      </c>
      <c r="G76" s="3">
        <f t="shared" si="5"/>
        <v>10450</v>
      </c>
      <c r="H76" s="12">
        <v>30</v>
      </c>
      <c r="I76" s="5">
        <v>40848</v>
      </c>
      <c r="J76" s="5">
        <v>40859</v>
      </c>
      <c r="K76">
        <v>74</v>
      </c>
    </row>
    <row r="77" spans="1:11" ht="12.75">
      <c r="A77" s="4" t="s">
        <v>3</v>
      </c>
      <c r="B77" s="1" t="s">
        <v>38</v>
      </c>
      <c r="C77" s="1">
        <v>7268</v>
      </c>
      <c r="D77" s="4" t="s">
        <v>105</v>
      </c>
      <c r="E77" s="3">
        <v>95</v>
      </c>
      <c r="F77" s="2">
        <v>105</v>
      </c>
      <c r="G77" s="3">
        <f t="shared" si="5"/>
        <v>9975</v>
      </c>
      <c r="H77" s="12">
        <v>30</v>
      </c>
      <c r="I77" s="5">
        <v>40852</v>
      </c>
      <c r="J77" s="5">
        <v>40863</v>
      </c>
      <c r="K77">
        <v>75</v>
      </c>
    </row>
    <row r="78" spans="1:11" ht="12.75">
      <c r="A78" s="4" t="s">
        <v>53</v>
      </c>
      <c r="B78" s="1" t="s">
        <v>71</v>
      </c>
      <c r="C78" s="1">
        <v>8008</v>
      </c>
      <c r="D78" s="4" t="s">
        <v>104</v>
      </c>
      <c r="E78" s="3">
        <v>645</v>
      </c>
      <c r="F78" s="2">
        <v>150</v>
      </c>
      <c r="G78" s="3">
        <f t="shared" si="5"/>
        <v>96750</v>
      </c>
      <c r="H78" s="12">
        <v>30</v>
      </c>
      <c r="I78" s="5">
        <v>40831</v>
      </c>
      <c r="J78" s="5">
        <v>40842</v>
      </c>
      <c r="K78">
        <v>76</v>
      </c>
    </row>
    <row r="79" spans="1:11" ht="12.75">
      <c r="A79" s="4" t="s">
        <v>53</v>
      </c>
      <c r="B79" s="1" t="s">
        <v>72</v>
      </c>
      <c r="C79" s="1">
        <v>8008</v>
      </c>
      <c r="D79" s="4" t="s">
        <v>104</v>
      </c>
      <c r="E79" s="3">
        <v>645</v>
      </c>
      <c r="F79" s="2">
        <v>100</v>
      </c>
      <c r="G79" s="3">
        <f t="shared" si="5"/>
        <v>64500</v>
      </c>
      <c r="H79" s="12">
        <v>30</v>
      </c>
      <c r="I79" s="5">
        <v>40826</v>
      </c>
      <c r="J79" s="5">
        <v>40837</v>
      </c>
      <c r="K79">
        <v>77</v>
      </c>
    </row>
    <row r="80" spans="1:11" ht="12.75">
      <c r="A80" s="4" t="s">
        <v>53</v>
      </c>
      <c r="B80" s="1" t="s">
        <v>75</v>
      </c>
      <c r="C80" s="1">
        <v>8008</v>
      </c>
      <c r="D80" s="4" t="s">
        <v>104</v>
      </c>
      <c r="E80" s="3">
        <v>645</v>
      </c>
      <c r="F80" s="2">
        <v>120</v>
      </c>
      <c r="G80" s="3">
        <f t="shared" si="5"/>
        <v>77400</v>
      </c>
      <c r="H80" s="12">
        <v>30</v>
      </c>
      <c r="I80" s="5">
        <v>40844</v>
      </c>
      <c r="J80" s="5">
        <v>40851</v>
      </c>
      <c r="K80">
        <v>78</v>
      </c>
    </row>
    <row r="81" spans="1:11" ht="12.75">
      <c r="A81" s="4" t="s">
        <v>77</v>
      </c>
      <c r="B81" s="1" t="s">
        <v>89</v>
      </c>
      <c r="C81" s="1">
        <v>8148</v>
      </c>
      <c r="D81" s="4" t="s">
        <v>104</v>
      </c>
      <c r="E81" s="3">
        <v>655.5</v>
      </c>
      <c r="F81" s="2">
        <v>125</v>
      </c>
      <c r="G81" s="3">
        <f t="shared" si="5"/>
        <v>81937.5</v>
      </c>
      <c r="H81" s="12">
        <v>30</v>
      </c>
      <c r="I81" s="5">
        <v>40826</v>
      </c>
      <c r="J81" s="5">
        <v>40833</v>
      </c>
      <c r="K81">
        <v>79</v>
      </c>
    </row>
    <row r="82" spans="1:11" ht="12.75">
      <c r="A82" s="6" t="s">
        <v>2</v>
      </c>
      <c r="B82" s="7" t="s">
        <v>9</v>
      </c>
      <c r="C82" s="7">
        <v>9399</v>
      </c>
      <c r="D82" s="6" t="s">
        <v>6</v>
      </c>
      <c r="E82" s="8">
        <v>3.65</v>
      </c>
      <c r="F82" s="9">
        <v>1250</v>
      </c>
      <c r="G82" s="8">
        <f t="shared" si="5"/>
        <v>4562.5</v>
      </c>
      <c r="H82" s="13">
        <v>45</v>
      </c>
      <c r="I82" s="10">
        <v>40817</v>
      </c>
      <c r="J82" s="10">
        <v>40822</v>
      </c>
      <c r="K82">
        <v>80</v>
      </c>
    </row>
    <row r="83" spans="1:11" ht="12.75">
      <c r="A83" s="6" t="s">
        <v>2</v>
      </c>
      <c r="B83" s="7" t="s">
        <v>10</v>
      </c>
      <c r="C83" s="7">
        <v>9399</v>
      </c>
      <c r="D83" s="6" t="s">
        <v>6</v>
      </c>
      <c r="E83" s="8">
        <v>3.65</v>
      </c>
      <c r="F83" s="9">
        <v>1450</v>
      </c>
      <c r="G83" s="8">
        <f t="shared" si="5"/>
        <v>5292.5</v>
      </c>
      <c r="H83" s="13">
        <v>45</v>
      </c>
      <c r="I83" s="10">
        <v>40819</v>
      </c>
      <c r="J83" s="10">
        <v>40824</v>
      </c>
      <c r="K83">
        <v>81</v>
      </c>
    </row>
    <row r="84" spans="1:11" ht="12.75">
      <c r="A84" s="6" t="s">
        <v>2</v>
      </c>
      <c r="B84" s="7" t="s">
        <v>12</v>
      </c>
      <c r="C84" s="7">
        <v>9399</v>
      </c>
      <c r="D84" s="6" t="s">
        <v>6</v>
      </c>
      <c r="E84" s="8">
        <v>3.65</v>
      </c>
      <c r="F84" s="9">
        <v>1470</v>
      </c>
      <c r="G84" s="8">
        <f t="shared" si="5"/>
        <v>5365.5</v>
      </c>
      <c r="H84" s="13">
        <v>45</v>
      </c>
      <c r="I84" s="10">
        <v>40823</v>
      </c>
      <c r="J84" s="10">
        <v>40828</v>
      </c>
      <c r="K84">
        <v>82</v>
      </c>
    </row>
    <row r="85" spans="1:11" ht="12.75">
      <c r="A85" s="6" t="s">
        <v>2</v>
      </c>
      <c r="B85" s="7" t="s">
        <v>11</v>
      </c>
      <c r="C85" s="7">
        <v>9399</v>
      </c>
      <c r="D85" s="6" t="s">
        <v>6</v>
      </c>
      <c r="E85" s="8">
        <v>3.65</v>
      </c>
      <c r="F85" s="9">
        <v>1985</v>
      </c>
      <c r="G85" s="8">
        <f t="shared" si="5"/>
        <v>7245.25</v>
      </c>
      <c r="H85" s="13">
        <v>45</v>
      </c>
      <c r="I85" s="10">
        <v>40821</v>
      </c>
      <c r="J85" s="10">
        <v>40827</v>
      </c>
      <c r="K85">
        <v>83</v>
      </c>
    </row>
    <row r="86" spans="1:11" ht="12.75">
      <c r="A86" s="4" t="s">
        <v>1</v>
      </c>
      <c r="B86" s="1" t="s">
        <v>63</v>
      </c>
      <c r="C86" s="7">
        <v>9752</v>
      </c>
      <c r="D86" s="6" t="s">
        <v>6</v>
      </c>
      <c r="E86" s="3">
        <v>4.05</v>
      </c>
      <c r="F86" s="2">
        <v>1500</v>
      </c>
      <c r="G86" s="3">
        <f t="shared" si="5"/>
        <v>6075</v>
      </c>
      <c r="H86" s="12">
        <v>25</v>
      </c>
      <c r="I86" s="5">
        <v>40806</v>
      </c>
      <c r="J86" s="5">
        <v>40811</v>
      </c>
      <c r="K86">
        <v>84</v>
      </c>
    </row>
    <row r="87" spans="1:11" ht="12.75">
      <c r="A87" s="4" t="s">
        <v>1</v>
      </c>
      <c r="B87" s="1" t="s">
        <v>64</v>
      </c>
      <c r="C87" s="7">
        <v>9752</v>
      </c>
      <c r="D87" s="6" t="s">
        <v>6</v>
      </c>
      <c r="E87" s="3">
        <v>4.05</v>
      </c>
      <c r="F87" s="2">
        <v>1550</v>
      </c>
      <c r="G87" s="3">
        <f t="shared" si="5"/>
        <v>6277.5</v>
      </c>
      <c r="H87" s="12">
        <v>25</v>
      </c>
      <c r="I87" s="5">
        <v>40811</v>
      </c>
      <c r="J87" s="5">
        <v>40821</v>
      </c>
      <c r="K87">
        <v>85</v>
      </c>
    </row>
    <row r="88" spans="1:11" ht="12.75">
      <c r="A88" s="4" t="s">
        <v>78</v>
      </c>
      <c r="B88" s="1" t="s">
        <v>91</v>
      </c>
      <c r="C88" s="7">
        <v>9764</v>
      </c>
      <c r="D88" s="6" t="s">
        <v>6</v>
      </c>
      <c r="E88" s="3">
        <v>3.75</v>
      </c>
      <c r="F88" s="2">
        <v>1980</v>
      </c>
      <c r="G88" s="3">
        <f t="shared" si="5"/>
        <v>7425</v>
      </c>
      <c r="H88" s="13">
        <v>15</v>
      </c>
      <c r="I88" s="5">
        <v>40806</v>
      </c>
      <c r="J88" s="5">
        <v>40815</v>
      </c>
      <c r="K88">
        <v>86</v>
      </c>
    </row>
    <row r="89" spans="1:11" ht="12.75">
      <c r="A89" s="4" t="s">
        <v>78</v>
      </c>
      <c r="B89" s="1" t="s">
        <v>94</v>
      </c>
      <c r="C89" s="7">
        <v>9764</v>
      </c>
      <c r="D89" s="6" t="s">
        <v>6</v>
      </c>
      <c r="E89" s="3">
        <v>3.75</v>
      </c>
      <c r="F89" s="2">
        <v>1850</v>
      </c>
      <c r="G89" s="3">
        <f t="shared" si="5"/>
        <v>6937.5</v>
      </c>
      <c r="H89" s="13">
        <v>15</v>
      </c>
      <c r="I89" s="5">
        <v>40811</v>
      </c>
      <c r="J89" s="5">
        <v>40821</v>
      </c>
      <c r="K89">
        <v>87</v>
      </c>
    </row>
    <row r="90" spans="1:11" ht="12.75">
      <c r="A90" s="4" t="s">
        <v>78</v>
      </c>
      <c r="B90" s="1" t="s">
        <v>92</v>
      </c>
      <c r="C90" s="7">
        <v>9764</v>
      </c>
      <c r="D90" s="6" t="s">
        <v>6</v>
      </c>
      <c r="E90" s="3">
        <v>3.75</v>
      </c>
      <c r="F90" s="2">
        <v>1800</v>
      </c>
      <c r="G90" s="3">
        <f t="shared" si="5"/>
        <v>6750</v>
      </c>
      <c r="H90" s="13">
        <v>15</v>
      </c>
      <c r="I90" s="5">
        <v>40814</v>
      </c>
      <c r="J90" s="5">
        <v>40821</v>
      </c>
      <c r="K90">
        <v>88</v>
      </c>
    </row>
    <row r="91" spans="1:11" ht="12.75">
      <c r="A91" s="4" t="s">
        <v>78</v>
      </c>
      <c r="B91" s="1" t="s">
        <v>93</v>
      </c>
      <c r="C91" s="7">
        <v>9764</v>
      </c>
      <c r="D91" s="6" t="s">
        <v>6</v>
      </c>
      <c r="E91" s="3">
        <v>3.75</v>
      </c>
      <c r="F91" s="2">
        <v>1750</v>
      </c>
      <c r="G91" s="3">
        <f t="shared" si="5"/>
        <v>6562.5</v>
      </c>
      <c r="H91" s="13">
        <v>15</v>
      </c>
      <c r="I91" s="5">
        <v>40806</v>
      </c>
      <c r="J91" s="5">
        <v>40811</v>
      </c>
      <c r="K91">
        <v>89</v>
      </c>
    </row>
    <row r="92" spans="1:11" ht="12.75">
      <c r="A92" s="4" t="s">
        <v>77</v>
      </c>
      <c r="B92" s="1" t="s">
        <v>83</v>
      </c>
      <c r="C92" s="1">
        <v>9955</v>
      </c>
      <c r="D92" s="4" t="s">
        <v>103</v>
      </c>
      <c r="E92" s="3">
        <v>0.55</v>
      </c>
      <c r="F92" s="2">
        <v>150</v>
      </c>
      <c r="G92" s="3">
        <f t="shared" si="5"/>
        <v>82.5</v>
      </c>
      <c r="H92" s="12">
        <v>30</v>
      </c>
      <c r="I92" s="5">
        <v>40848</v>
      </c>
      <c r="J92" s="5">
        <v>40853</v>
      </c>
      <c r="K92">
        <v>90</v>
      </c>
    </row>
    <row r="93" spans="1:11" ht="12.75">
      <c r="A93" s="4" t="s">
        <v>77</v>
      </c>
      <c r="B93" s="1" t="s">
        <v>87</v>
      </c>
      <c r="C93" s="1">
        <v>9955</v>
      </c>
      <c r="D93" s="4" t="s">
        <v>103</v>
      </c>
      <c r="E93" s="3">
        <v>0.55</v>
      </c>
      <c r="F93" s="2">
        <v>125</v>
      </c>
      <c r="G93" s="3">
        <f t="shared" si="5"/>
        <v>68.75</v>
      </c>
      <c r="H93" s="12">
        <v>30</v>
      </c>
      <c r="I93" s="5">
        <v>40852</v>
      </c>
      <c r="J93" s="5">
        <v>40857</v>
      </c>
      <c r="K93">
        <v>91</v>
      </c>
    </row>
    <row r="94" spans="1:11" ht="12.75">
      <c r="A94" s="4" t="s">
        <v>7</v>
      </c>
      <c r="B94" s="1" t="s">
        <v>45</v>
      </c>
      <c r="C94" s="1">
        <v>9966</v>
      </c>
      <c r="D94" s="4" t="s">
        <v>102</v>
      </c>
      <c r="E94" s="3">
        <v>0.75</v>
      </c>
      <c r="F94" s="2">
        <v>500</v>
      </c>
      <c r="G94" s="3">
        <f t="shared" si="5"/>
        <v>375</v>
      </c>
      <c r="H94" s="12">
        <v>30</v>
      </c>
      <c r="I94" s="5">
        <v>40780</v>
      </c>
      <c r="J94" s="5">
        <v>40786</v>
      </c>
      <c r="K94">
        <v>92</v>
      </c>
    </row>
    <row r="95" spans="1:11" ht="12.75">
      <c r="A95" s="4" t="s">
        <v>77</v>
      </c>
      <c r="B95" s="1" t="s">
        <v>84</v>
      </c>
      <c r="C95" s="1">
        <v>9967</v>
      </c>
      <c r="D95" s="4" t="s">
        <v>102</v>
      </c>
      <c r="E95" s="3">
        <v>0.85</v>
      </c>
      <c r="F95" s="2">
        <v>550</v>
      </c>
      <c r="G95" s="3">
        <f t="shared" si="5"/>
        <v>467.5</v>
      </c>
      <c r="H95" s="12">
        <v>30</v>
      </c>
      <c r="I95" s="5">
        <v>40852</v>
      </c>
      <c r="J95" s="5">
        <v>40858</v>
      </c>
      <c r="K95">
        <v>93</v>
      </c>
    </row>
    <row r="96" spans="1:11" ht="12.75">
      <c r="A96" s="4" t="s">
        <v>77</v>
      </c>
      <c r="B96" s="1" t="s">
        <v>81</v>
      </c>
      <c r="C96" s="1">
        <v>9977</v>
      </c>
      <c r="D96" s="4" t="s">
        <v>101</v>
      </c>
      <c r="E96" s="3">
        <v>1</v>
      </c>
      <c r="F96" s="2">
        <v>525</v>
      </c>
      <c r="G96" s="3">
        <f t="shared" si="5"/>
        <v>525</v>
      </c>
      <c r="H96" s="12">
        <v>30</v>
      </c>
      <c r="I96" s="5">
        <v>40848</v>
      </c>
      <c r="J96" s="5">
        <v>40854</v>
      </c>
      <c r="K96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zoomScalePageLayoutView="0" workbookViewId="0" topLeftCell="A5">
      <selection activeCell="E12" sqref="E12"/>
    </sheetView>
  </sheetViews>
  <sheetFormatPr defaultColWidth="9.140625" defaultRowHeight="12.75"/>
  <cols>
    <col min="1" max="1" width="21.57421875" style="0" customWidth="1"/>
    <col min="2" max="2" width="57.57421875" style="0" customWidth="1"/>
    <col min="3" max="3" width="15.7109375" style="0" customWidth="1"/>
  </cols>
  <sheetData>
    <row r="1" spans="1:3" ht="12.75">
      <c r="A1" t="s">
        <v>245</v>
      </c>
      <c r="C1" t="s">
        <v>246</v>
      </c>
    </row>
    <row r="2" spans="1:3" ht="28.5">
      <c r="A2" s="36" t="s">
        <v>247</v>
      </c>
      <c r="B2" s="37" t="s">
        <v>248</v>
      </c>
      <c r="C2" s="38" t="s">
        <v>249</v>
      </c>
    </row>
    <row r="3" spans="1:3" ht="28.5">
      <c r="A3" s="36" t="s">
        <v>250</v>
      </c>
      <c r="B3" s="37" t="s">
        <v>251</v>
      </c>
      <c r="C3" s="38" t="s">
        <v>249</v>
      </c>
    </row>
    <row r="4" spans="1:3" ht="28.5">
      <c r="A4" s="36" t="s">
        <v>252</v>
      </c>
      <c r="B4" s="39" t="s">
        <v>253</v>
      </c>
      <c r="C4" s="38" t="s">
        <v>249</v>
      </c>
    </row>
    <row r="5" spans="1:3" ht="15.75" thickBot="1">
      <c r="A5" s="36" t="s">
        <v>254</v>
      </c>
      <c r="B5" s="40" t="s">
        <v>255</v>
      </c>
      <c r="C5" s="38" t="s">
        <v>249</v>
      </c>
    </row>
    <row r="6" ht="12.75">
      <c r="C6" s="48" t="s">
        <v>299</v>
      </c>
    </row>
    <row r="7" spans="1:4" s="58" customFormat="1" ht="14.25">
      <c r="A7" s="58">
        <f>MATCH(1369,'Ordered Data'!$C$3:$C$96,0)</f>
        <v>12</v>
      </c>
      <c r="B7" s="58" t="s">
        <v>267</v>
      </c>
      <c r="C7" s="59">
        <f>INDEX('Ordered Data'!$A$2:$K$96,A7,9)</f>
        <v>40826</v>
      </c>
      <c r="D7" s="59" t="s">
        <v>297</v>
      </c>
    </row>
    <row r="8" spans="1:4" s="58" customFormat="1" ht="14.25">
      <c r="A8" s="58">
        <f>MATCH(1369,'Ordered Data'!$C$3:$C$96,1)</f>
        <v>14</v>
      </c>
      <c r="B8" s="58" t="s">
        <v>256</v>
      </c>
      <c r="C8" s="59">
        <f>INDEX('Ordered Data'!$A$2:$K$96,A8,9)</f>
        <v>40813</v>
      </c>
      <c r="D8" s="59" t="s">
        <v>298</v>
      </c>
    </row>
    <row r="9" spans="1:3" s="58" customFormat="1" ht="15">
      <c r="A9" s="60" t="e">
        <f>MATCH(1369,'Ordered Data'!$C$3:$C$96,-1)</f>
        <v>#N/A</v>
      </c>
      <c r="B9" s="60" t="s">
        <v>262</v>
      </c>
      <c r="C9" s="61" t="s">
        <v>268</v>
      </c>
    </row>
    <row r="11" spans="1:2" ht="102" thickBot="1">
      <c r="A11" s="43" t="s">
        <v>258</v>
      </c>
      <c r="B11" s="44" t="s">
        <v>259</v>
      </c>
    </row>
    <row r="12" spans="1:2" ht="81.75" thickBot="1">
      <c r="A12" s="45">
        <v>0</v>
      </c>
      <c r="B12" s="46" t="s">
        <v>260</v>
      </c>
    </row>
    <row r="13" spans="1:2" ht="122.25" thickBot="1">
      <c r="A13" s="43">
        <v>-1</v>
      </c>
      <c r="B13" s="44" t="s">
        <v>261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A1" sqref="A1:B16384"/>
    </sheetView>
  </sheetViews>
  <sheetFormatPr defaultColWidth="8.8515625" defaultRowHeight="12.75"/>
  <cols>
    <col min="1" max="1" width="24.28125" style="26" bestFit="1" customWidth="1"/>
    <col min="2" max="2" width="14.00390625" style="17" bestFit="1" customWidth="1"/>
  </cols>
  <sheetData>
    <row r="1" spans="1:2" ht="12.75">
      <c r="A1" s="26" t="s">
        <v>132</v>
      </c>
      <c r="B1" s="18" t="s">
        <v>112</v>
      </c>
    </row>
    <row r="2" spans="1:2" ht="12.75">
      <c r="A2" s="26" t="s">
        <v>133</v>
      </c>
      <c r="B2" s="17">
        <v>2700</v>
      </c>
    </row>
    <row r="3" spans="1:2" ht="12.75">
      <c r="A3" s="26" t="s">
        <v>134</v>
      </c>
      <c r="B3" s="17">
        <v>19250</v>
      </c>
    </row>
    <row r="4" spans="1:2" ht="12.75">
      <c r="A4" s="26" t="s">
        <v>135</v>
      </c>
      <c r="B4" s="17">
        <v>15937.5</v>
      </c>
    </row>
    <row r="5" spans="1:2" ht="12.75">
      <c r="A5" s="26" t="s">
        <v>136</v>
      </c>
      <c r="B5" s="17">
        <v>18150</v>
      </c>
    </row>
    <row r="6" spans="1:2" ht="12.75">
      <c r="A6" s="26" t="s">
        <v>137</v>
      </c>
      <c r="B6" s="17">
        <v>23400</v>
      </c>
    </row>
    <row r="7" spans="1:2" ht="12.75">
      <c r="A7" s="26" t="s">
        <v>138</v>
      </c>
      <c r="B7" s="17">
        <v>15750</v>
      </c>
    </row>
    <row r="8" spans="1:2" ht="12.75">
      <c r="A8" s="26" t="s">
        <v>139</v>
      </c>
      <c r="B8" s="17">
        <v>17775</v>
      </c>
    </row>
    <row r="9" spans="1:2" ht="12.75">
      <c r="A9" s="26" t="s">
        <v>140</v>
      </c>
      <c r="B9" s="17">
        <v>127500</v>
      </c>
    </row>
    <row r="10" spans="1:2" ht="12.75">
      <c r="A10" s="26" t="s">
        <v>141</v>
      </c>
      <c r="B10" s="17">
        <v>42500</v>
      </c>
    </row>
    <row r="11" spans="1:2" ht="12.75">
      <c r="A11" s="26" t="s">
        <v>142</v>
      </c>
      <c r="B11" s="17">
        <v>103530</v>
      </c>
    </row>
    <row r="12" spans="1:2" ht="12.75">
      <c r="A12" s="26" t="s">
        <v>143</v>
      </c>
      <c r="B12" s="17">
        <v>6075</v>
      </c>
    </row>
    <row r="13" spans="1:2" ht="12.75">
      <c r="A13" s="26" t="s">
        <v>144</v>
      </c>
      <c r="B13" s="17">
        <v>3300</v>
      </c>
    </row>
    <row r="14" spans="1:2" ht="12.75">
      <c r="A14" s="26" t="s">
        <v>145</v>
      </c>
      <c r="B14" s="17">
        <v>6277.5</v>
      </c>
    </row>
    <row r="15" spans="1:2" ht="12.75">
      <c r="A15" s="26" t="s">
        <v>146</v>
      </c>
      <c r="B15" s="17">
        <v>17250</v>
      </c>
    </row>
    <row r="16" spans="1:2" ht="12.75">
      <c r="A16" s="26" t="s">
        <v>147</v>
      </c>
      <c r="B16" s="17">
        <v>3150</v>
      </c>
    </row>
    <row r="17" spans="1:2" ht="12.75">
      <c r="A17" s="26" t="s">
        <v>148</v>
      </c>
      <c r="B17" s="17">
        <v>14910</v>
      </c>
    </row>
    <row r="18" spans="1:2" ht="12.75">
      <c r="A18" s="26" t="s">
        <v>149</v>
      </c>
      <c r="B18" s="17">
        <v>4562.5</v>
      </c>
    </row>
    <row r="19" spans="1:2" ht="12.75">
      <c r="A19" s="26" t="s">
        <v>150</v>
      </c>
      <c r="B19" s="17">
        <v>5292.5</v>
      </c>
    </row>
    <row r="20" spans="1:2" ht="12.75">
      <c r="A20" s="26" t="s">
        <v>151</v>
      </c>
      <c r="B20" s="17">
        <v>121000</v>
      </c>
    </row>
    <row r="21" spans="1:2" ht="12.75">
      <c r="A21" s="26" t="s">
        <v>152</v>
      </c>
      <c r="B21" s="17">
        <v>5365.5</v>
      </c>
    </row>
    <row r="22" spans="1:2" ht="12.75">
      <c r="A22" s="26" t="s">
        <v>153</v>
      </c>
      <c r="B22" s="17">
        <v>7245.25</v>
      </c>
    </row>
    <row r="23" spans="1:2" ht="12.75">
      <c r="A23" s="26" t="s">
        <v>154</v>
      </c>
      <c r="B23" s="17">
        <v>15087.5</v>
      </c>
    </row>
    <row r="24" spans="1:2" ht="12.75">
      <c r="A24" s="26" t="s">
        <v>155</v>
      </c>
      <c r="B24" s="17">
        <v>14910</v>
      </c>
    </row>
    <row r="25" spans="1:2" ht="12.75">
      <c r="A25" s="26" t="s">
        <v>156</v>
      </c>
      <c r="B25" s="17">
        <v>16330</v>
      </c>
    </row>
    <row r="26" spans="1:2" ht="12.75">
      <c r="A26" s="26" t="s">
        <v>157</v>
      </c>
      <c r="B26" s="17">
        <v>110000</v>
      </c>
    </row>
    <row r="27" spans="1:2" ht="12.75">
      <c r="A27" s="26" t="s">
        <v>158</v>
      </c>
      <c r="B27" s="17">
        <v>13650</v>
      </c>
    </row>
    <row r="28" spans="1:2" ht="12.75">
      <c r="A28" s="26" t="s">
        <v>159</v>
      </c>
      <c r="B28" s="17">
        <v>63000</v>
      </c>
    </row>
    <row r="29" spans="1:2" ht="12.75">
      <c r="A29" s="26" t="s">
        <v>160</v>
      </c>
      <c r="B29" s="17">
        <v>3562.5</v>
      </c>
    </row>
    <row r="30" spans="1:2" ht="12.75">
      <c r="A30" s="26" t="s">
        <v>161</v>
      </c>
      <c r="B30" s="17">
        <v>9547.5</v>
      </c>
    </row>
    <row r="31" spans="1:2" ht="12.75">
      <c r="A31" s="26" t="s">
        <v>162</v>
      </c>
      <c r="B31" s="17">
        <v>525</v>
      </c>
    </row>
    <row r="32" spans="1:2" ht="12.75">
      <c r="A32" s="26" t="s">
        <v>163</v>
      </c>
      <c r="B32" s="17">
        <v>3847.5</v>
      </c>
    </row>
    <row r="33" spans="1:2" ht="12.75">
      <c r="A33" s="26" t="s">
        <v>164</v>
      </c>
      <c r="B33" s="17">
        <v>17040</v>
      </c>
    </row>
    <row r="34" spans="1:2" ht="12.75">
      <c r="A34" s="26" t="s">
        <v>165</v>
      </c>
      <c r="B34" s="17">
        <v>16276.75</v>
      </c>
    </row>
    <row r="35" spans="1:2" ht="12.75">
      <c r="A35" s="26" t="s">
        <v>166</v>
      </c>
      <c r="B35" s="17">
        <v>3705</v>
      </c>
    </row>
    <row r="36" spans="1:2" ht="12.75">
      <c r="A36" s="26" t="s">
        <v>167</v>
      </c>
      <c r="B36" s="17">
        <v>10050</v>
      </c>
    </row>
    <row r="37" spans="1:2" ht="12.75">
      <c r="A37" s="26" t="s">
        <v>168</v>
      </c>
      <c r="B37" s="17">
        <v>467.5</v>
      </c>
    </row>
    <row r="38" spans="1:2" ht="12.75">
      <c r="A38" s="26" t="s">
        <v>169</v>
      </c>
      <c r="B38" s="17">
        <v>82.5</v>
      </c>
    </row>
    <row r="39" spans="1:2" ht="12.75">
      <c r="A39" s="26" t="s">
        <v>170</v>
      </c>
      <c r="B39" s="17">
        <v>4425</v>
      </c>
    </row>
    <row r="40" spans="1:2" ht="12.75">
      <c r="A40" s="26" t="s">
        <v>171</v>
      </c>
      <c r="B40" s="17">
        <v>38250</v>
      </c>
    </row>
    <row r="41" spans="1:2" ht="12.75">
      <c r="A41" s="26" t="s">
        <v>172</v>
      </c>
      <c r="B41" s="17">
        <v>15562.5</v>
      </c>
    </row>
    <row r="42" spans="1:2" ht="12.75">
      <c r="A42" s="26" t="s">
        <v>173</v>
      </c>
      <c r="B42" s="17">
        <v>27750</v>
      </c>
    </row>
    <row r="43" spans="1:2" ht="12.75">
      <c r="A43" s="26" t="s">
        <v>174</v>
      </c>
      <c r="B43" s="17">
        <v>25900</v>
      </c>
    </row>
    <row r="44" spans="1:2" ht="12.75">
      <c r="A44" s="26" t="s">
        <v>175</v>
      </c>
      <c r="B44" s="17">
        <v>44625</v>
      </c>
    </row>
    <row r="45" spans="1:2" ht="12.75">
      <c r="A45" s="26" t="s">
        <v>176</v>
      </c>
      <c r="B45" s="17">
        <v>7425</v>
      </c>
    </row>
    <row r="46" spans="1:2" ht="12.75">
      <c r="A46" s="26" t="s">
        <v>177</v>
      </c>
      <c r="B46" s="17">
        <v>9000</v>
      </c>
    </row>
    <row r="47" spans="1:2" ht="12.75">
      <c r="A47" s="26" t="s">
        <v>178</v>
      </c>
      <c r="B47" s="17">
        <v>10800</v>
      </c>
    </row>
    <row r="48" spans="1:2" ht="12.75">
      <c r="A48" s="26" t="s">
        <v>179</v>
      </c>
      <c r="B48" s="17">
        <v>58800</v>
      </c>
    </row>
    <row r="49" spans="1:2" ht="12.75">
      <c r="A49" s="26" t="s">
        <v>180</v>
      </c>
      <c r="B49" s="17">
        <v>25000</v>
      </c>
    </row>
    <row r="50" spans="1:2" ht="12.75">
      <c r="A50" s="26" t="s">
        <v>181</v>
      </c>
      <c r="B50" s="17">
        <v>42000</v>
      </c>
    </row>
    <row r="51" spans="1:2" ht="12.75">
      <c r="A51" s="26" t="s">
        <v>182</v>
      </c>
      <c r="B51" s="17">
        <v>3185.0000000000005</v>
      </c>
    </row>
    <row r="52" spans="1:2" ht="12.75">
      <c r="A52" s="26" t="s">
        <v>183</v>
      </c>
      <c r="B52" s="17">
        <v>2940</v>
      </c>
    </row>
    <row r="53" spans="1:2" ht="12.75">
      <c r="A53" s="26" t="s">
        <v>184</v>
      </c>
      <c r="B53" s="17">
        <v>6125</v>
      </c>
    </row>
    <row r="54" spans="1:2" ht="12.75">
      <c r="A54" s="26" t="s">
        <v>185</v>
      </c>
      <c r="B54" s="17">
        <v>3062.5</v>
      </c>
    </row>
    <row r="55" spans="1:2" ht="12.75">
      <c r="A55" s="26" t="s">
        <v>186</v>
      </c>
      <c r="B55" s="17">
        <v>3675.0000000000005</v>
      </c>
    </row>
    <row r="56" spans="1:2" ht="12.75">
      <c r="A56" s="26" t="s">
        <v>187</v>
      </c>
      <c r="B56" s="17">
        <v>26250</v>
      </c>
    </row>
    <row r="57" spans="1:2" ht="12.75">
      <c r="A57" s="26" t="s">
        <v>188</v>
      </c>
      <c r="B57" s="17">
        <v>10450</v>
      </c>
    </row>
    <row r="58" spans="1:2" ht="12.75">
      <c r="A58" s="26" t="s">
        <v>189</v>
      </c>
      <c r="B58" s="17">
        <v>9975</v>
      </c>
    </row>
    <row r="59" spans="1:2" ht="12.75">
      <c r="A59" s="26" t="s">
        <v>190</v>
      </c>
      <c r="B59" s="17">
        <v>23625</v>
      </c>
    </row>
    <row r="60" spans="1:2" ht="12.75">
      <c r="A60" s="26" t="s">
        <v>191</v>
      </c>
      <c r="B60" s="17">
        <v>30625</v>
      </c>
    </row>
    <row r="61" spans="1:2" ht="12.75">
      <c r="A61" s="26" t="s">
        <v>192</v>
      </c>
      <c r="B61" s="17">
        <v>22575</v>
      </c>
    </row>
    <row r="62" spans="1:2" ht="12.75">
      <c r="A62" s="26" t="s">
        <v>193</v>
      </c>
      <c r="B62" s="17">
        <v>24150</v>
      </c>
    </row>
    <row r="63" spans="1:2" ht="12.75">
      <c r="A63" s="26" t="s">
        <v>194</v>
      </c>
      <c r="B63" s="17">
        <v>21450</v>
      </c>
    </row>
    <row r="64" spans="1:2" ht="12.75">
      <c r="A64" s="26" t="s">
        <v>195</v>
      </c>
      <c r="B64" s="17">
        <v>7425</v>
      </c>
    </row>
    <row r="65" spans="1:2" ht="12.75">
      <c r="A65" s="26" t="s">
        <v>196</v>
      </c>
      <c r="B65" s="17">
        <v>7837.5</v>
      </c>
    </row>
    <row r="66" spans="1:2" ht="12.75">
      <c r="A66" s="26" t="s">
        <v>197</v>
      </c>
      <c r="B66" s="17">
        <v>8002.5</v>
      </c>
    </row>
    <row r="67" spans="1:2" ht="12.75">
      <c r="A67" s="26" t="s">
        <v>198</v>
      </c>
      <c r="B67" s="17">
        <v>96750</v>
      </c>
    </row>
    <row r="68" spans="1:2" ht="12.75">
      <c r="A68" s="26" t="s">
        <v>199</v>
      </c>
      <c r="B68" s="17">
        <v>64500</v>
      </c>
    </row>
    <row r="69" spans="1:2" ht="12.75">
      <c r="A69" s="26" t="s">
        <v>200</v>
      </c>
      <c r="B69" s="17">
        <v>7062.5</v>
      </c>
    </row>
    <row r="70" spans="1:2" ht="12.75">
      <c r="A70" s="26" t="s">
        <v>201</v>
      </c>
      <c r="B70" s="17">
        <v>27125</v>
      </c>
    </row>
    <row r="71" spans="1:2" ht="12.75">
      <c r="A71" s="26" t="s">
        <v>202</v>
      </c>
      <c r="B71" s="17">
        <v>23625</v>
      </c>
    </row>
    <row r="72" spans="1:2" ht="12.75">
      <c r="A72" s="26" t="s">
        <v>203</v>
      </c>
      <c r="B72" s="17">
        <v>25350</v>
      </c>
    </row>
    <row r="73" spans="1:2" ht="12.75">
      <c r="A73" s="26" t="s">
        <v>204</v>
      </c>
      <c r="B73" s="17">
        <v>77400</v>
      </c>
    </row>
    <row r="74" spans="1:2" ht="12.75">
      <c r="A74" s="26" t="s">
        <v>205</v>
      </c>
      <c r="B74" s="17">
        <v>19910</v>
      </c>
    </row>
    <row r="75" spans="1:2" ht="12.75">
      <c r="A75" s="26" t="s">
        <v>206</v>
      </c>
      <c r="B75" s="17">
        <v>68.75</v>
      </c>
    </row>
    <row r="76" spans="1:2" ht="12.75">
      <c r="A76" s="26" t="s">
        <v>207</v>
      </c>
      <c r="B76" s="17">
        <v>82875</v>
      </c>
    </row>
    <row r="77" spans="1:2" ht="12.75">
      <c r="A77" s="26" t="s">
        <v>208</v>
      </c>
      <c r="B77" s="17">
        <v>7000</v>
      </c>
    </row>
    <row r="78" spans="1:2" ht="12.75">
      <c r="A78" s="26" t="s">
        <v>209</v>
      </c>
      <c r="B78" s="17">
        <v>6937.5</v>
      </c>
    </row>
    <row r="79" spans="1:2" ht="12.75">
      <c r="A79" s="26" t="s">
        <v>210</v>
      </c>
      <c r="B79" s="17">
        <v>9045</v>
      </c>
    </row>
    <row r="80" spans="1:2" ht="12.75">
      <c r="A80" s="26" t="s">
        <v>211</v>
      </c>
      <c r="B80" s="17">
        <v>65875</v>
      </c>
    </row>
    <row r="81" spans="1:2" ht="12.75">
      <c r="A81" s="26" t="s">
        <v>212</v>
      </c>
      <c r="B81" s="17">
        <v>6875</v>
      </c>
    </row>
    <row r="82" spans="1:2" ht="12.75">
      <c r="A82" s="26" t="s">
        <v>213</v>
      </c>
      <c r="B82" s="17">
        <v>76500</v>
      </c>
    </row>
    <row r="83" spans="1:2" ht="12.75">
      <c r="A83" s="26" t="s">
        <v>214</v>
      </c>
      <c r="B83" s="17">
        <v>81937.5</v>
      </c>
    </row>
    <row r="84" spans="1:2" ht="12.75">
      <c r="A84" s="26" t="s">
        <v>215</v>
      </c>
      <c r="B84" s="17">
        <v>53125</v>
      </c>
    </row>
    <row r="85" spans="1:2" ht="12.75">
      <c r="A85" s="26" t="s">
        <v>216</v>
      </c>
      <c r="B85" s="17">
        <v>63750</v>
      </c>
    </row>
    <row r="86" spans="1:2" ht="12.75">
      <c r="A86" s="26" t="s">
        <v>217</v>
      </c>
      <c r="B86" s="17">
        <v>61625</v>
      </c>
    </row>
    <row r="87" spans="1:2" ht="12.75">
      <c r="A87" s="26" t="s">
        <v>218</v>
      </c>
      <c r="B87" s="17">
        <v>23750</v>
      </c>
    </row>
    <row r="88" spans="1:2" ht="12.75">
      <c r="A88" s="26" t="s">
        <v>219</v>
      </c>
      <c r="B88" s="17">
        <v>7062.5</v>
      </c>
    </row>
    <row r="89" spans="1:2" ht="12.75">
      <c r="A89" s="26" t="s">
        <v>220</v>
      </c>
      <c r="B89" s="17">
        <v>6781.25</v>
      </c>
    </row>
    <row r="90" spans="1:2" ht="12.75">
      <c r="A90" s="26" t="s">
        <v>221</v>
      </c>
      <c r="B90" s="17">
        <v>375</v>
      </c>
    </row>
    <row r="91" spans="1:2" ht="12.75">
      <c r="A91" s="26" t="s">
        <v>222</v>
      </c>
      <c r="B91" s="17">
        <v>6750</v>
      </c>
    </row>
    <row r="92" spans="1:2" ht="12.75">
      <c r="A92" s="26" t="s">
        <v>223</v>
      </c>
      <c r="B92" s="17">
        <v>16625</v>
      </c>
    </row>
    <row r="93" spans="1:2" ht="12.75">
      <c r="A93" s="26" t="s">
        <v>224</v>
      </c>
      <c r="B93" s="17">
        <v>74375</v>
      </c>
    </row>
    <row r="94" spans="1:2" ht="12.75">
      <c r="A94" s="26" t="s">
        <v>225</v>
      </c>
      <c r="B94" s="17">
        <v>72250</v>
      </c>
    </row>
    <row r="95" spans="1:2" ht="13.5" thickBot="1">
      <c r="A95" s="26" t="s">
        <v>226</v>
      </c>
      <c r="B95" s="19">
        <v>6562.5</v>
      </c>
    </row>
    <row r="96" spans="1:2" ht="13.5" thickTop="1">
      <c r="A96" s="26" t="s">
        <v>125</v>
      </c>
      <c r="B96" s="17">
        <f>SUM(B2:B95)</f>
        <v>2471760</v>
      </c>
    </row>
    <row r="97" spans="1:2" ht="12.75">
      <c r="A97" s="26" t="s">
        <v>126</v>
      </c>
      <c r="B97" s="20">
        <f>COUNT(B2:B95)</f>
        <v>94</v>
      </c>
    </row>
    <row r="99" spans="1:2" ht="12.75">
      <c r="A99" s="26" t="s">
        <v>127</v>
      </c>
      <c r="B99" s="17">
        <f>B96/B97</f>
        <v>26295.31914893617</v>
      </c>
    </row>
    <row r="101" spans="1:2" ht="12.75">
      <c r="A101" s="26" t="s">
        <v>128</v>
      </c>
      <c r="B101" s="17">
        <f>AVERAGE(B2:B95)</f>
        <v>26295.31914893617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17" bestFit="1" customWidth="1"/>
    <col min="4" max="4" width="10.140625" style="0" bestFit="1" customWidth="1"/>
  </cols>
  <sheetData>
    <row r="1" spans="1:2" ht="12.75">
      <c r="A1" s="16" t="s">
        <v>129</v>
      </c>
      <c r="B1" s="18" t="s">
        <v>112</v>
      </c>
    </row>
    <row r="2" spans="1:2" ht="12.75">
      <c r="A2">
        <v>1</v>
      </c>
      <c r="B2" s="17">
        <v>68.75</v>
      </c>
    </row>
    <row r="3" spans="1:2" ht="12.75">
      <c r="A3">
        <v>2</v>
      </c>
      <c r="B3" s="17">
        <v>82.5</v>
      </c>
    </row>
    <row r="4" spans="1:2" ht="12.75">
      <c r="A4">
        <v>3</v>
      </c>
      <c r="B4" s="17">
        <v>375</v>
      </c>
    </row>
    <row r="5" spans="1:2" ht="12.75">
      <c r="A5">
        <v>4</v>
      </c>
      <c r="B5" s="17">
        <v>467.5</v>
      </c>
    </row>
    <row r="6" spans="1:2" ht="12.75">
      <c r="A6">
        <v>5</v>
      </c>
      <c r="B6" s="17">
        <v>525</v>
      </c>
    </row>
    <row r="7" spans="1:2" ht="12.75">
      <c r="A7">
        <v>6</v>
      </c>
      <c r="B7" s="17">
        <v>2700</v>
      </c>
    </row>
    <row r="8" spans="1:2" ht="12.75">
      <c r="A8">
        <v>7</v>
      </c>
      <c r="B8" s="17">
        <v>2940</v>
      </c>
    </row>
    <row r="9" spans="1:2" ht="12.75">
      <c r="A9">
        <v>8</v>
      </c>
      <c r="B9" s="17">
        <v>3062.5</v>
      </c>
    </row>
    <row r="10" spans="1:2" ht="12.75">
      <c r="A10">
        <v>9</v>
      </c>
      <c r="B10" s="17">
        <v>3150</v>
      </c>
    </row>
    <row r="11" spans="1:2" ht="12.75">
      <c r="A11">
        <v>10</v>
      </c>
      <c r="B11" s="17">
        <v>3185.0000000000005</v>
      </c>
    </row>
    <row r="12" spans="1:2" ht="12.75">
      <c r="A12">
        <v>11</v>
      </c>
      <c r="B12" s="17">
        <v>3300</v>
      </c>
    </row>
    <row r="13" spans="1:2" ht="12.75">
      <c r="A13">
        <v>12</v>
      </c>
      <c r="B13" s="17">
        <v>3562.5</v>
      </c>
    </row>
    <row r="14" spans="1:2" ht="12.75">
      <c r="A14">
        <v>13</v>
      </c>
      <c r="B14" s="17">
        <v>3675.0000000000005</v>
      </c>
    </row>
    <row r="15" spans="1:2" ht="12.75">
      <c r="A15">
        <v>14</v>
      </c>
      <c r="B15" s="17">
        <v>3705</v>
      </c>
    </row>
    <row r="16" spans="1:2" ht="12.75">
      <c r="A16">
        <v>15</v>
      </c>
      <c r="B16" s="17">
        <v>3847.5</v>
      </c>
    </row>
    <row r="17" spans="1:2" ht="12.75">
      <c r="A17">
        <v>16</v>
      </c>
      <c r="B17" s="17">
        <v>4425</v>
      </c>
    </row>
    <row r="18" spans="1:2" ht="12.75">
      <c r="A18">
        <v>17</v>
      </c>
      <c r="B18" s="17">
        <v>4562.5</v>
      </c>
    </row>
    <row r="19" spans="1:2" ht="12.75">
      <c r="A19">
        <v>18</v>
      </c>
      <c r="B19" s="17">
        <v>5292.5</v>
      </c>
    </row>
    <row r="20" spans="1:2" ht="12.75">
      <c r="A20">
        <v>19</v>
      </c>
      <c r="B20" s="17">
        <v>5365.5</v>
      </c>
    </row>
    <row r="21" spans="1:2" ht="12.75">
      <c r="A21">
        <v>20</v>
      </c>
      <c r="B21" s="17">
        <v>6075</v>
      </c>
    </row>
    <row r="22" spans="1:2" ht="12.75">
      <c r="A22">
        <v>21</v>
      </c>
      <c r="B22" s="17">
        <v>6125</v>
      </c>
    </row>
    <row r="23" spans="1:2" ht="12.75">
      <c r="A23">
        <v>22</v>
      </c>
      <c r="B23" s="17">
        <v>6277.5</v>
      </c>
    </row>
    <row r="24" spans="1:2" ht="12.75">
      <c r="A24">
        <v>23</v>
      </c>
      <c r="B24" s="21">
        <v>6562.5</v>
      </c>
    </row>
    <row r="25" spans="1:2" ht="12.75">
      <c r="A25">
        <v>24</v>
      </c>
      <c r="B25" s="17">
        <v>6750</v>
      </c>
    </row>
    <row r="26" spans="1:2" ht="12.75">
      <c r="A26">
        <v>25</v>
      </c>
      <c r="B26" s="17">
        <v>6781.25</v>
      </c>
    </row>
    <row r="27" spans="1:2" ht="12.75">
      <c r="A27">
        <v>26</v>
      </c>
      <c r="B27" s="17">
        <v>6875</v>
      </c>
    </row>
    <row r="28" spans="1:2" ht="12.75">
      <c r="A28">
        <v>27</v>
      </c>
      <c r="B28" s="17">
        <v>6937.5</v>
      </c>
    </row>
    <row r="29" spans="1:2" ht="12.75">
      <c r="A29">
        <v>28</v>
      </c>
      <c r="B29" s="17">
        <v>7000</v>
      </c>
    </row>
    <row r="30" spans="1:2" ht="12.75">
      <c r="A30">
        <v>29</v>
      </c>
      <c r="B30" s="17">
        <v>7062.5</v>
      </c>
    </row>
    <row r="31" spans="1:2" ht="12.75">
      <c r="A31">
        <v>30</v>
      </c>
      <c r="B31" s="17">
        <v>7062.5</v>
      </c>
    </row>
    <row r="32" spans="1:2" ht="12.75">
      <c r="A32">
        <v>31</v>
      </c>
      <c r="B32" s="17">
        <v>7245.25</v>
      </c>
    </row>
    <row r="33" spans="1:2" ht="12.75">
      <c r="A33">
        <v>32</v>
      </c>
      <c r="B33" s="17">
        <v>7425</v>
      </c>
    </row>
    <row r="34" spans="1:2" ht="12.75">
      <c r="A34">
        <v>33</v>
      </c>
      <c r="B34" s="17">
        <v>7425</v>
      </c>
    </row>
    <row r="35" spans="1:2" ht="12.75">
      <c r="A35">
        <v>34</v>
      </c>
      <c r="B35" s="17">
        <v>7837.5</v>
      </c>
    </row>
    <row r="36" spans="1:2" ht="12.75">
      <c r="A36">
        <v>35</v>
      </c>
      <c r="B36" s="17">
        <v>8002.5</v>
      </c>
    </row>
    <row r="37" spans="1:2" ht="12.75">
      <c r="A37">
        <v>36</v>
      </c>
      <c r="B37" s="17">
        <v>9000</v>
      </c>
    </row>
    <row r="38" spans="1:2" ht="12.75">
      <c r="A38">
        <v>37</v>
      </c>
      <c r="B38" s="17">
        <v>9045</v>
      </c>
    </row>
    <row r="39" spans="1:2" ht="12.75">
      <c r="A39">
        <v>38</v>
      </c>
      <c r="B39" s="17">
        <v>9547.5</v>
      </c>
    </row>
    <row r="40" spans="1:2" ht="12.75">
      <c r="A40">
        <v>39</v>
      </c>
      <c r="B40" s="17">
        <v>9975</v>
      </c>
    </row>
    <row r="41" spans="1:2" ht="12.75">
      <c r="A41">
        <v>40</v>
      </c>
      <c r="B41" s="17">
        <v>10050</v>
      </c>
    </row>
    <row r="42" spans="1:2" ht="12.75">
      <c r="A42">
        <v>41</v>
      </c>
      <c r="B42" s="17">
        <v>10450</v>
      </c>
    </row>
    <row r="43" spans="1:2" ht="12.75">
      <c r="A43">
        <v>42</v>
      </c>
      <c r="B43" s="17">
        <v>10800</v>
      </c>
    </row>
    <row r="44" spans="1:2" ht="12.75">
      <c r="A44">
        <v>43</v>
      </c>
      <c r="B44" s="17">
        <v>13650</v>
      </c>
    </row>
    <row r="45" spans="1:2" ht="12.75">
      <c r="A45">
        <v>44</v>
      </c>
      <c r="B45" s="17">
        <v>14910</v>
      </c>
    </row>
    <row r="46" spans="1:2" ht="12.75">
      <c r="A46">
        <v>45</v>
      </c>
      <c r="B46" s="17">
        <v>14910</v>
      </c>
    </row>
    <row r="47" spans="1:3" ht="12.75">
      <c r="A47">
        <v>46</v>
      </c>
      <c r="B47" s="17">
        <v>15087.5</v>
      </c>
      <c r="C47" s="16"/>
    </row>
    <row r="48" spans="1:4" ht="12.75">
      <c r="A48" s="22">
        <v>47</v>
      </c>
      <c r="B48" s="23">
        <v>15562.5</v>
      </c>
      <c r="D48" s="24">
        <f>B48</f>
        <v>15562.5</v>
      </c>
    </row>
    <row r="49" spans="1:4" ht="13.5" thickBot="1">
      <c r="A49" s="22">
        <v>48</v>
      </c>
      <c r="B49" s="23">
        <v>15750</v>
      </c>
      <c r="D49" s="19">
        <f>B49</f>
        <v>15750</v>
      </c>
    </row>
    <row r="50" spans="1:4" ht="13.5" thickTop="1">
      <c r="A50">
        <v>49</v>
      </c>
      <c r="B50" s="17">
        <v>15937.5</v>
      </c>
      <c r="C50" s="25" t="s">
        <v>131</v>
      </c>
      <c r="D50" s="17">
        <f>AVERAGE(D48:D49)</f>
        <v>15656.25</v>
      </c>
    </row>
    <row r="51" spans="1:2" ht="12.75">
      <c r="A51">
        <v>50</v>
      </c>
      <c r="B51" s="17">
        <v>16276.75</v>
      </c>
    </row>
    <row r="52" spans="1:2" ht="12.75">
      <c r="A52">
        <v>51</v>
      </c>
      <c r="B52" s="17">
        <v>16330</v>
      </c>
    </row>
    <row r="53" spans="1:2" ht="12.75">
      <c r="A53">
        <v>52</v>
      </c>
      <c r="B53" s="17">
        <v>16625</v>
      </c>
    </row>
    <row r="54" spans="1:2" ht="12.75">
      <c r="A54">
        <v>53</v>
      </c>
      <c r="B54" s="17">
        <v>17040</v>
      </c>
    </row>
    <row r="55" spans="1:2" ht="12.75">
      <c r="A55">
        <v>54</v>
      </c>
      <c r="B55" s="17">
        <v>17250</v>
      </c>
    </row>
    <row r="56" spans="1:2" ht="12.75">
      <c r="A56">
        <v>55</v>
      </c>
      <c r="B56" s="17">
        <v>17775</v>
      </c>
    </row>
    <row r="57" spans="1:2" ht="12.75">
      <c r="A57">
        <v>56</v>
      </c>
      <c r="B57" s="17">
        <v>18150</v>
      </c>
    </row>
    <row r="58" spans="1:2" ht="12.75">
      <c r="A58">
        <v>57</v>
      </c>
      <c r="B58" s="17">
        <v>19250</v>
      </c>
    </row>
    <row r="59" spans="1:2" ht="12.75">
      <c r="A59">
        <v>58</v>
      </c>
      <c r="B59" s="17">
        <v>19910</v>
      </c>
    </row>
    <row r="60" spans="1:2" ht="12.75">
      <c r="A60">
        <v>59</v>
      </c>
      <c r="B60" s="17">
        <v>21450</v>
      </c>
    </row>
    <row r="61" spans="1:2" ht="12.75">
      <c r="A61">
        <v>60</v>
      </c>
      <c r="B61" s="17">
        <v>22575</v>
      </c>
    </row>
    <row r="62" spans="1:2" ht="12.75">
      <c r="A62">
        <v>61</v>
      </c>
      <c r="B62" s="17">
        <v>23400</v>
      </c>
    </row>
    <row r="63" spans="1:2" ht="12.75">
      <c r="A63">
        <v>62</v>
      </c>
      <c r="B63" s="17">
        <v>23625</v>
      </c>
    </row>
    <row r="64" spans="1:2" ht="12.75">
      <c r="A64">
        <v>63</v>
      </c>
      <c r="B64" s="17">
        <v>23625</v>
      </c>
    </row>
    <row r="65" spans="1:2" ht="12.75">
      <c r="A65">
        <v>64</v>
      </c>
      <c r="B65" s="17">
        <v>23750</v>
      </c>
    </row>
    <row r="66" spans="1:2" ht="12.75">
      <c r="A66">
        <v>65</v>
      </c>
      <c r="B66" s="17">
        <v>24150</v>
      </c>
    </row>
    <row r="67" spans="1:2" ht="12.75">
      <c r="A67">
        <v>66</v>
      </c>
      <c r="B67" s="17">
        <v>25000</v>
      </c>
    </row>
    <row r="68" spans="1:2" ht="12.75">
      <c r="A68">
        <v>67</v>
      </c>
      <c r="B68" s="17">
        <v>25350</v>
      </c>
    </row>
    <row r="69" spans="1:2" ht="12.75">
      <c r="A69">
        <v>68</v>
      </c>
      <c r="B69" s="17">
        <v>25900</v>
      </c>
    </row>
    <row r="70" spans="1:2" ht="12.75">
      <c r="A70">
        <v>69</v>
      </c>
      <c r="B70" s="17">
        <v>26250</v>
      </c>
    </row>
    <row r="71" spans="1:2" ht="12.75">
      <c r="A71">
        <v>70</v>
      </c>
      <c r="B71" s="17">
        <v>27125</v>
      </c>
    </row>
    <row r="72" spans="1:2" ht="12.75">
      <c r="A72">
        <v>71</v>
      </c>
      <c r="B72" s="17">
        <v>27750</v>
      </c>
    </row>
    <row r="73" spans="1:2" ht="12.75">
      <c r="A73">
        <v>72</v>
      </c>
      <c r="B73" s="17">
        <v>30625</v>
      </c>
    </row>
    <row r="74" spans="1:2" ht="12.75">
      <c r="A74">
        <v>73</v>
      </c>
      <c r="B74" s="17">
        <v>38250</v>
      </c>
    </row>
    <row r="75" spans="1:2" ht="12.75">
      <c r="A75">
        <v>74</v>
      </c>
      <c r="B75" s="17">
        <v>42000</v>
      </c>
    </row>
    <row r="76" spans="1:2" ht="12.75">
      <c r="A76">
        <v>75</v>
      </c>
      <c r="B76" s="17">
        <v>42500</v>
      </c>
    </row>
    <row r="77" spans="1:2" ht="12.75">
      <c r="A77">
        <v>76</v>
      </c>
      <c r="B77" s="17">
        <v>44625</v>
      </c>
    </row>
    <row r="78" spans="1:2" ht="12.75">
      <c r="A78">
        <v>77</v>
      </c>
      <c r="B78" s="17">
        <v>53125</v>
      </c>
    </row>
    <row r="79" spans="1:2" ht="12.75">
      <c r="A79">
        <v>78</v>
      </c>
      <c r="B79" s="17">
        <v>58800</v>
      </c>
    </row>
    <row r="80" spans="1:2" ht="12.75">
      <c r="A80">
        <v>79</v>
      </c>
      <c r="B80" s="17">
        <v>61625</v>
      </c>
    </row>
    <row r="81" spans="1:2" ht="12.75">
      <c r="A81">
        <v>80</v>
      </c>
      <c r="B81" s="17">
        <v>63000</v>
      </c>
    </row>
    <row r="82" spans="1:2" ht="12.75">
      <c r="A82">
        <v>81</v>
      </c>
      <c r="B82" s="17">
        <v>63750</v>
      </c>
    </row>
    <row r="83" spans="1:2" ht="12.75">
      <c r="A83">
        <v>82</v>
      </c>
      <c r="B83" s="17">
        <v>64500</v>
      </c>
    </row>
    <row r="84" spans="1:2" ht="12.75">
      <c r="A84">
        <v>83</v>
      </c>
      <c r="B84" s="17">
        <v>65875</v>
      </c>
    </row>
    <row r="85" spans="1:2" ht="12.75">
      <c r="A85">
        <v>84</v>
      </c>
      <c r="B85" s="17">
        <v>72250</v>
      </c>
    </row>
    <row r="86" spans="1:2" ht="12.75">
      <c r="A86">
        <v>85</v>
      </c>
      <c r="B86" s="17">
        <v>74375</v>
      </c>
    </row>
    <row r="87" spans="1:2" ht="12.75">
      <c r="A87">
        <v>86</v>
      </c>
      <c r="B87" s="17">
        <v>76500</v>
      </c>
    </row>
    <row r="88" spans="1:2" ht="12.75">
      <c r="A88">
        <v>87</v>
      </c>
      <c r="B88" s="17">
        <v>77400</v>
      </c>
    </row>
    <row r="89" spans="1:2" ht="12.75">
      <c r="A89">
        <v>88</v>
      </c>
      <c r="B89" s="17">
        <v>81937.5</v>
      </c>
    </row>
    <row r="90" spans="1:2" ht="12.75">
      <c r="A90">
        <v>89</v>
      </c>
      <c r="B90" s="17">
        <v>82875</v>
      </c>
    </row>
    <row r="91" spans="1:2" ht="12.75">
      <c r="A91">
        <v>90</v>
      </c>
      <c r="B91" s="17">
        <v>96750</v>
      </c>
    </row>
    <row r="92" spans="1:2" ht="12.75">
      <c r="A92">
        <v>91</v>
      </c>
      <c r="B92" s="17">
        <v>103530</v>
      </c>
    </row>
    <row r="93" spans="1:2" ht="12.75">
      <c r="A93">
        <v>92</v>
      </c>
      <c r="B93" s="17">
        <v>110000</v>
      </c>
    </row>
    <row r="94" spans="1:2" ht="12.75">
      <c r="A94">
        <v>93</v>
      </c>
      <c r="B94" s="21">
        <v>121000</v>
      </c>
    </row>
    <row r="95" spans="1:2" ht="13.5" thickBot="1">
      <c r="A95">
        <v>94</v>
      </c>
      <c r="B95" s="19">
        <v>127500</v>
      </c>
    </row>
    <row r="96" ht="13.5" thickTop="1"/>
    <row r="97" ht="12.75">
      <c r="B97" s="2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H108" sqref="H108"/>
    </sheetView>
  </sheetViews>
  <sheetFormatPr defaultColWidth="9.140625" defaultRowHeight="12.75"/>
  <cols>
    <col min="1" max="1" width="24.28125" style="26" bestFit="1" customWidth="1"/>
    <col min="2" max="2" width="14.00390625" style="17" bestFit="1" customWidth="1"/>
    <col min="3" max="3" width="25.7109375" style="27" bestFit="1" customWidth="1"/>
    <col min="4" max="4" width="17.57421875" style="27" bestFit="1" customWidth="1"/>
  </cols>
  <sheetData>
    <row r="1" spans="1:4" ht="12.75">
      <c r="A1" s="26" t="s">
        <v>132</v>
      </c>
      <c r="B1" s="18" t="s">
        <v>112</v>
      </c>
      <c r="C1" s="26" t="s">
        <v>227</v>
      </c>
      <c r="D1" s="26" t="s">
        <v>228</v>
      </c>
    </row>
    <row r="2" spans="1:4" ht="12.75">
      <c r="A2" s="26" t="s">
        <v>133</v>
      </c>
      <c r="B2" s="17">
        <v>2700</v>
      </c>
      <c r="C2" s="28">
        <f>B2-$B$99</f>
        <v>-23595.31914893617</v>
      </c>
      <c r="D2" s="28">
        <f>C2^2</f>
        <v>556739085.7401539</v>
      </c>
    </row>
    <row r="3" spans="1:4" ht="12.75">
      <c r="A3" s="26" t="s">
        <v>134</v>
      </c>
      <c r="B3" s="17">
        <v>19250</v>
      </c>
      <c r="C3" s="28">
        <f aca="true" t="shared" si="0" ref="C3:C66">B3-$B$99</f>
        <v>-7045.319148936171</v>
      </c>
      <c r="D3" s="28">
        <f aca="true" t="shared" si="1" ref="D3:D66">C3^2</f>
        <v>49636521.91036669</v>
      </c>
    </row>
    <row r="4" spans="1:4" ht="12.75">
      <c r="A4" s="26" t="s">
        <v>135</v>
      </c>
      <c r="B4" s="17">
        <v>15937.5</v>
      </c>
      <c r="C4" s="28">
        <f t="shared" si="0"/>
        <v>-10357.81914893617</v>
      </c>
      <c r="D4" s="28">
        <f t="shared" si="1"/>
        <v>107284417.52206881</v>
      </c>
    </row>
    <row r="5" spans="1:4" ht="12.75">
      <c r="A5" s="26" t="s">
        <v>136</v>
      </c>
      <c r="B5" s="17">
        <v>18150</v>
      </c>
      <c r="C5" s="28">
        <f t="shared" si="0"/>
        <v>-8145.319148936171</v>
      </c>
      <c r="D5" s="28">
        <f t="shared" si="1"/>
        <v>66346224.038026266</v>
      </c>
    </row>
    <row r="6" spans="1:4" ht="12.75">
      <c r="A6" s="26" t="s">
        <v>137</v>
      </c>
      <c r="B6" s="17">
        <v>23400</v>
      </c>
      <c r="C6" s="28">
        <f t="shared" si="0"/>
        <v>-2895.3191489361707</v>
      </c>
      <c r="D6" s="28">
        <f t="shared" si="1"/>
        <v>8382872.974196471</v>
      </c>
    </row>
    <row r="7" spans="1:4" ht="12.75">
      <c r="A7" s="26" t="s">
        <v>138</v>
      </c>
      <c r="B7" s="17">
        <v>15750</v>
      </c>
      <c r="C7" s="28">
        <f t="shared" si="0"/>
        <v>-10545.31914893617</v>
      </c>
      <c r="D7" s="28">
        <f t="shared" si="1"/>
        <v>111203755.95291989</v>
      </c>
    </row>
    <row r="8" spans="1:4" ht="12.75">
      <c r="A8" s="26" t="s">
        <v>139</v>
      </c>
      <c r="B8" s="17">
        <v>17775</v>
      </c>
      <c r="C8" s="28">
        <f t="shared" si="0"/>
        <v>-8520.31914893617</v>
      </c>
      <c r="D8" s="28">
        <f t="shared" si="1"/>
        <v>72595838.39972839</v>
      </c>
    </row>
    <row r="9" spans="1:4" ht="12.75">
      <c r="A9" s="26" t="s">
        <v>140</v>
      </c>
      <c r="B9" s="17">
        <v>127500</v>
      </c>
      <c r="C9" s="28">
        <f t="shared" si="0"/>
        <v>101204.68085106384</v>
      </c>
      <c r="D9" s="28">
        <f t="shared" si="1"/>
        <v>10242387426.165688</v>
      </c>
    </row>
    <row r="10" spans="1:4" ht="12.75">
      <c r="A10" s="26" t="s">
        <v>141</v>
      </c>
      <c r="B10" s="17">
        <v>42500</v>
      </c>
      <c r="C10" s="28">
        <f t="shared" si="0"/>
        <v>16204.68085106383</v>
      </c>
      <c r="D10" s="28">
        <f t="shared" si="1"/>
        <v>262591681.48483476</v>
      </c>
    </row>
    <row r="11" spans="1:4" ht="12.75">
      <c r="A11" s="26" t="s">
        <v>142</v>
      </c>
      <c r="B11" s="17">
        <v>103530</v>
      </c>
      <c r="C11" s="28">
        <f t="shared" si="0"/>
        <v>77234.68085106384</v>
      </c>
      <c r="D11" s="28">
        <f t="shared" si="1"/>
        <v>5965195926.165687</v>
      </c>
    </row>
    <row r="12" spans="1:4" ht="12.75">
      <c r="A12" s="26" t="s">
        <v>143</v>
      </c>
      <c r="B12" s="17">
        <v>6075</v>
      </c>
      <c r="C12" s="28">
        <f t="shared" si="0"/>
        <v>-20220.31914893617</v>
      </c>
      <c r="D12" s="28">
        <f t="shared" si="1"/>
        <v>408861306.4848348</v>
      </c>
    </row>
    <row r="13" spans="1:4" ht="12.75">
      <c r="A13" s="26" t="s">
        <v>144</v>
      </c>
      <c r="B13" s="17">
        <v>3300</v>
      </c>
      <c r="C13" s="28">
        <f t="shared" si="0"/>
        <v>-22995.31914893617</v>
      </c>
      <c r="D13" s="28">
        <f t="shared" si="1"/>
        <v>528784702.76143056</v>
      </c>
    </row>
    <row r="14" spans="1:4" ht="12.75">
      <c r="A14" s="26" t="s">
        <v>145</v>
      </c>
      <c r="B14" s="17">
        <v>6277.5</v>
      </c>
      <c r="C14" s="28">
        <f t="shared" si="0"/>
        <v>-20017.81914893617</v>
      </c>
      <c r="D14" s="28">
        <f t="shared" si="1"/>
        <v>400713083.4795156</v>
      </c>
    </row>
    <row r="15" spans="1:4" ht="12.75">
      <c r="A15" s="26" t="s">
        <v>146</v>
      </c>
      <c r="B15" s="17">
        <v>17250</v>
      </c>
      <c r="C15" s="28">
        <f t="shared" si="0"/>
        <v>-9045.31914893617</v>
      </c>
      <c r="D15" s="28">
        <f t="shared" si="1"/>
        <v>81817798.50611137</v>
      </c>
    </row>
    <row r="16" spans="1:4" ht="12.75">
      <c r="A16" s="26" t="s">
        <v>147</v>
      </c>
      <c r="B16" s="17">
        <v>3150</v>
      </c>
      <c r="C16" s="28">
        <f t="shared" si="0"/>
        <v>-23145.31914893617</v>
      </c>
      <c r="D16" s="28">
        <f t="shared" si="1"/>
        <v>535705798.5061114</v>
      </c>
    </row>
    <row r="17" spans="1:4" ht="12.75">
      <c r="A17" s="26" t="s">
        <v>148</v>
      </c>
      <c r="B17" s="17">
        <v>14910</v>
      </c>
      <c r="C17" s="28">
        <f t="shared" si="0"/>
        <v>-11385.31914893617</v>
      </c>
      <c r="D17" s="28">
        <f t="shared" si="1"/>
        <v>129625492.12313265</v>
      </c>
    </row>
    <row r="18" spans="1:4" ht="12.75">
      <c r="A18" s="26" t="s">
        <v>149</v>
      </c>
      <c r="B18" s="17">
        <v>4562.5</v>
      </c>
      <c r="C18" s="28">
        <f t="shared" si="0"/>
        <v>-21732.81914893617</v>
      </c>
      <c r="D18" s="28">
        <f t="shared" si="1"/>
        <v>472315428.1603667</v>
      </c>
    </row>
    <row r="19" spans="1:4" ht="12.75">
      <c r="A19" s="26" t="s">
        <v>150</v>
      </c>
      <c r="B19" s="17">
        <v>5292.5</v>
      </c>
      <c r="C19" s="28">
        <f t="shared" si="0"/>
        <v>-21002.81914893617</v>
      </c>
      <c r="D19" s="28">
        <f t="shared" si="1"/>
        <v>441118412.2029199</v>
      </c>
    </row>
    <row r="20" spans="1:4" ht="12.75">
      <c r="A20" s="26" t="s">
        <v>151</v>
      </c>
      <c r="B20" s="17">
        <v>121000</v>
      </c>
      <c r="C20" s="28">
        <f t="shared" si="0"/>
        <v>94704.68085106384</v>
      </c>
      <c r="D20" s="28">
        <f t="shared" si="1"/>
        <v>8968976575.101858</v>
      </c>
    </row>
    <row r="21" spans="1:4" ht="12.75">
      <c r="A21" s="26" t="s">
        <v>152</v>
      </c>
      <c r="B21" s="17">
        <v>5365.5</v>
      </c>
      <c r="C21" s="28">
        <f t="shared" si="0"/>
        <v>-20929.81914893617</v>
      </c>
      <c r="D21" s="28">
        <f t="shared" si="1"/>
        <v>438057329.60717523</v>
      </c>
    </row>
    <row r="22" spans="1:4" ht="12.75">
      <c r="A22" s="26" t="s">
        <v>153</v>
      </c>
      <c r="B22" s="17">
        <v>7245.25</v>
      </c>
      <c r="C22" s="28">
        <f t="shared" si="0"/>
        <v>-19050.06914893617</v>
      </c>
      <c r="D22" s="28">
        <f t="shared" si="1"/>
        <v>362905134.5792497</v>
      </c>
    </row>
    <row r="23" spans="1:4" ht="12.75">
      <c r="A23" s="26" t="s">
        <v>154</v>
      </c>
      <c r="B23" s="17">
        <v>15087.5</v>
      </c>
      <c r="C23" s="28">
        <f t="shared" si="0"/>
        <v>-11207.81914893617</v>
      </c>
      <c r="D23" s="28">
        <f t="shared" si="1"/>
        <v>125615210.07526031</v>
      </c>
    </row>
    <row r="24" spans="1:4" ht="12.75">
      <c r="A24" s="26" t="s">
        <v>155</v>
      </c>
      <c r="B24" s="17">
        <v>14910</v>
      </c>
      <c r="C24" s="28">
        <f t="shared" si="0"/>
        <v>-11385.31914893617</v>
      </c>
      <c r="D24" s="28">
        <f t="shared" si="1"/>
        <v>129625492.12313265</v>
      </c>
    </row>
    <row r="25" spans="1:4" ht="12.75">
      <c r="A25" s="26" t="s">
        <v>156</v>
      </c>
      <c r="B25" s="17">
        <v>16330</v>
      </c>
      <c r="C25" s="28">
        <f t="shared" si="0"/>
        <v>-9965.31914893617</v>
      </c>
      <c r="D25" s="28">
        <f t="shared" si="1"/>
        <v>99307585.74015392</v>
      </c>
    </row>
    <row r="26" spans="1:4" ht="12.75">
      <c r="A26" s="26" t="s">
        <v>157</v>
      </c>
      <c r="B26" s="17">
        <v>110000</v>
      </c>
      <c r="C26" s="28">
        <f t="shared" si="0"/>
        <v>83704.68085106384</v>
      </c>
      <c r="D26" s="28">
        <f t="shared" si="1"/>
        <v>7006473596.378453</v>
      </c>
    </row>
    <row r="27" spans="1:4" ht="12.75">
      <c r="A27" s="26" t="s">
        <v>158</v>
      </c>
      <c r="B27" s="17">
        <v>13650</v>
      </c>
      <c r="C27" s="28">
        <f t="shared" si="0"/>
        <v>-12645.31914893617</v>
      </c>
      <c r="D27" s="28">
        <f t="shared" si="1"/>
        <v>159904096.3784518</v>
      </c>
    </row>
    <row r="28" spans="1:4" ht="12.75">
      <c r="A28" s="26" t="s">
        <v>159</v>
      </c>
      <c r="B28" s="17">
        <v>63000</v>
      </c>
      <c r="C28" s="28">
        <f t="shared" si="0"/>
        <v>36704.68085106383</v>
      </c>
      <c r="D28" s="28">
        <f t="shared" si="1"/>
        <v>1347233596.3784518</v>
      </c>
    </row>
    <row r="29" spans="1:4" ht="12.75">
      <c r="A29" s="26" t="s">
        <v>160</v>
      </c>
      <c r="B29" s="17">
        <v>3562.5</v>
      </c>
      <c r="C29" s="28">
        <f t="shared" si="0"/>
        <v>-22732.81914893617</v>
      </c>
      <c r="D29" s="28">
        <f t="shared" si="1"/>
        <v>516781066.458239</v>
      </c>
    </row>
    <row r="30" spans="1:4" ht="12.75">
      <c r="A30" s="26" t="s">
        <v>161</v>
      </c>
      <c r="B30" s="17">
        <v>9547.5</v>
      </c>
      <c r="C30" s="28">
        <f t="shared" si="0"/>
        <v>-16747.81914893617</v>
      </c>
      <c r="D30" s="28">
        <f t="shared" si="1"/>
        <v>280489446.2454731</v>
      </c>
    </row>
    <row r="31" spans="1:4" ht="12.75">
      <c r="A31" s="26" t="s">
        <v>162</v>
      </c>
      <c r="B31" s="17">
        <v>525</v>
      </c>
      <c r="C31" s="28">
        <f t="shared" si="0"/>
        <v>-25770.31914893617</v>
      </c>
      <c r="D31" s="28">
        <f t="shared" si="1"/>
        <v>664109349.0380263</v>
      </c>
    </row>
    <row r="32" spans="1:4" ht="12.75">
      <c r="A32" s="26" t="s">
        <v>163</v>
      </c>
      <c r="B32" s="17">
        <v>3847.5</v>
      </c>
      <c r="C32" s="28">
        <f t="shared" si="0"/>
        <v>-22447.81914893617</v>
      </c>
      <c r="D32" s="28">
        <f t="shared" si="1"/>
        <v>503904584.54334545</v>
      </c>
    </row>
    <row r="33" spans="1:4" ht="12.75">
      <c r="A33" s="26" t="s">
        <v>164</v>
      </c>
      <c r="B33" s="17">
        <v>17040</v>
      </c>
      <c r="C33" s="28">
        <f t="shared" si="0"/>
        <v>-9255.31914893617</v>
      </c>
      <c r="D33" s="28">
        <f t="shared" si="1"/>
        <v>85660932.54866457</v>
      </c>
    </row>
    <row r="34" spans="1:4" ht="12.75">
      <c r="A34" s="26" t="s">
        <v>165</v>
      </c>
      <c r="B34" s="17">
        <v>16276.75</v>
      </c>
      <c r="C34" s="28">
        <f t="shared" si="0"/>
        <v>-10018.56914893617</v>
      </c>
      <c r="D34" s="28">
        <f t="shared" si="1"/>
        <v>100371727.79201563</v>
      </c>
    </row>
    <row r="35" spans="1:4" ht="12.75">
      <c r="A35" s="26" t="s">
        <v>166</v>
      </c>
      <c r="B35" s="17">
        <v>3705</v>
      </c>
      <c r="C35" s="28">
        <f t="shared" si="0"/>
        <v>-22590.31914893617</v>
      </c>
      <c r="D35" s="28">
        <f t="shared" si="1"/>
        <v>510322519.2507922</v>
      </c>
    </row>
    <row r="36" spans="1:4" ht="12.75">
      <c r="A36" s="26" t="s">
        <v>167</v>
      </c>
      <c r="B36" s="17">
        <v>10050</v>
      </c>
      <c r="C36" s="28">
        <f t="shared" si="0"/>
        <v>-16245.31914893617</v>
      </c>
      <c r="D36" s="28">
        <f t="shared" si="1"/>
        <v>263910394.25079224</v>
      </c>
    </row>
    <row r="37" spans="1:4" ht="12.75">
      <c r="A37" s="26" t="s">
        <v>168</v>
      </c>
      <c r="B37" s="17">
        <v>467.5</v>
      </c>
      <c r="C37" s="28">
        <f t="shared" si="0"/>
        <v>-25827.81914893617</v>
      </c>
      <c r="D37" s="28">
        <f t="shared" si="1"/>
        <v>667076241.9901539</v>
      </c>
    </row>
    <row r="38" spans="1:4" ht="12.75">
      <c r="A38" s="26" t="s">
        <v>169</v>
      </c>
      <c r="B38" s="17">
        <v>82.5</v>
      </c>
      <c r="C38" s="28">
        <f t="shared" si="0"/>
        <v>-26212.81914893617</v>
      </c>
      <c r="D38" s="28">
        <f t="shared" si="1"/>
        <v>687111887.7348348</v>
      </c>
    </row>
    <row r="39" spans="1:4" ht="12.75">
      <c r="A39" s="26" t="s">
        <v>170</v>
      </c>
      <c r="B39" s="17">
        <v>4425</v>
      </c>
      <c r="C39" s="28">
        <f t="shared" si="0"/>
        <v>-21870.31914893617</v>
      </c>
      <c r="D39" s="28">
        <f t="shared" si="1"/>
        <v>478310859.6763241</v>
      </c>
    </row>
    <row r="40" spans="1:4" ht="12.75">
      <c r="A40" s="26" t="s">
        <v>171</v>
      </c>
      <c r="B40" s="17">
        <v>38250</v>
      </c>
      <c r="C40" s="28">
        <f t="shared" si="0"/>
        <v>11954.68085106383</v>
      </c>
      <c r="D40" s="28">
        <f t="shared" si="1"/>
        <v>142914394.2507922</v>
      </c>
    </row>
    <row r="41" spans="1:4" ht="12.75">
      <c r="A41" s="26" t="s">
        <v>172</v>
      </c>
      <c r="B41" s="17">
        <v>15562.5</v>
      </c>
      <c r="C41" s="28">
        <f t="shared" si="0"/>
        <v>-10732.81914893617</v>
      </c>
      <c r="D41" s="28">
        <f t="shared" si="1"/>
        <v>115193406.88377094</v>
      </c>
    </row>
    <row r="42" spans="1:4" ht="12.75">
      <c r="A42" s="26" t="s">
        <v>173</v>
      </c>
      <c r="B42" s="17">
        <v>27750</v>
      </c>
      <c r="C42" s="28">
        <f t="shared" si="0"/>
        <v>1454.6808510638293</v>
      </c>
      <c r="D42" s="28">
        <f t="shared" si="1"/>
        <v>2116096.378451787</v>
      </c>
    </row>
    <row r="43" spans="1:4" ht="12.75">
      <c r="A43" s="26" t="s">
        <v>174</v>
      </c>
      <c r="B43" s="17">
        <v>25900</v>
      </c>
      <c r="C43" s="28">
        <f t="shared" si="0"/>
        <v>-395.3191489361707</v>
      </c>
      <c r="D43" s="28">
        <f t="shared" si="1"/>
        <v>156277.2295156183</v>
      </c>
    </row>
    <row r="44" spans="1:4" ht="12.75">
      <c r="A44" s="26" t="s">
        <v>175</v>
      </c>
      <c r="B44" s="17">
        <v>44625</v>
      </c>
      <c r="C44" s="28">
        <f t="shared" si="0"/>
        <v>18329.68085106383</v>
      </c>
      <c r="D44" s="28">
        <f t="shared" si="1"/>
        <v>335977200.10185605</v>
      </c>
    </row>
    <row r="45" spans="1:4" ht="12.75">
      <c r="A45" s="26" t="s">
        <v>176</v>
      </c>
      <c r="B45" s="17">
        <v>7425</v>
      </c>
      <c r="C45" s="28">
        <f t="shared" si="0"/>
        <v>-18870.31914893617</v>
      </c>
      <c r="D45" s="28">
        <f t="shared" si="1"/>
        <v>356088944.7827071</v>
      </c>
    </row>
    <row r="46" spans="1:4" ht="12.75">
      <c r="A46" s="26" t="s">
        <v>177</v>
      </c>
      <c r="B46" s="17">
        <v>9000</v>
      </c>
      <c r="C46" s="28">
        <f t="shared" si="0"/>
        <v>-17295.31914893617</v>
      </c>
      <c r="D46" s="28">
        <f t="shared" si="1"/>
        <v>299128064.4635582</v>
      </c>
    </row>
    <row r="47" spans="1:4" ht="12.75">
      <c r="A47" s="26" t="s">
        <v>178</v>
      </c>
      <c r="B47" s="17">
        <v>10800</v>
      </c>
      <c r="C47" s="28">
        <f t="shared" si="0"/>
        <v>-15495.31914893617</v>
      </c>
      <c r="D47" s="28">
        <f t="shared" si="1"/>
        <v>240104915.52738798</v>
      </c>
    </row>
    <row r="48" spans="1:4" ht="12.75">
      <c r="A48" s="26" t="s">
        <v>179</v>
      </c>
      <c r="B48" s="17">
        <v>58800</v>
      </c>
      <c r="C48" s="28">
        <f t="shared" si="0"/>
        <v>32504.68085106383</v>
      </c>
      <c r="D48" s="28">
        <f t="shared" si="1"/>
        <v>1056554277.2295156</v>
      </c>
    </row>
    <row r="49" spans="1:4" ht="12.75">
      <c r="A49" s="26" t="s">
        <v>180</v>
      </c>
      <c r="B49" s="17">
        <v>25000</v>
      </c>
      <c r="C49" s="28">
        <f t="shared" si="0"/>
        <v>-1295.3191489361707</v>
      </c>
      <c r="D49" s="28">
        <f t="shared" si="1"/>
        <v>1677851.6976007256</v>
      </c>
    </row>
    <row r="50" spans="1:4" ht="12.75">
      <c r="A50" s="26" t="s">
        <v>181</v>
      </c>
      <c r="B50" s="17">
        <v>42000</v>
      </c>
      <c r="C50" s="28">
        <f t="shared" si="0"/>
        <v>15704.68085106383</v>
      </c>
      <c r="D50" s="28">
        <f t="shared" si="1"/>
        <v>246637000.6337709</v>
      </c>
    </row>
    <row r="51" spans="1:4" ht="12.75">
      <c r="A51" s="26" t="s">
        <v>182</v>
      </c>
      <c r="B51" s="17">
        <v>3185.0000000000005</v>
      </c>
      <c r="C51" s="28">
        <f t="shared" si="0"/>
        <v>-23110.31914893617</v>
      </c>
      <c r="D51" s="28">
        <f t="shared" si="1"/>
        <v>534086851.16568583</v>
      </c>
    </row>
    <row r="52" spans="1:4" ht="12.75">
      <c r="A52" s="26" t="s">
        <v>183</v>
      </c>
      <c r="B52" s="17">
        <v>2940</v>
      </c>
      <c r="C52" s="28">
        <f t="shared" si="0"/>
        <v>-23355.31914893617</v>
      </c>
      <c r="D52" s="28">
        <f t="shared" si="1"/>
        <v>545470932.5486646</v>
      </c>
    </row>
    <row r="53" spans="1:4" ht="12.75">
      <c r="A53" s="26" t="s">
        <v>184</v>
      </c>
      <c r="B53" s="17">
        <v>6125</v>
      </c>
      <c r="C53" s="28">
        <f t="shared" si="0"/>
        <v>-20170.31914893617</v>
      </c>
      <c r="D53" s="28">
        <f t="shared" si="1"/>
        <v>406841774.56994116</v>
      </c>
    </row>
    <row r="54" spans="1:4" ht="12.75">
      <c r="A54" s="26" t="s">
        <v>185</v>
      </c>
      <c r="B54" s="17">
        <v>3062.5</v>
      </c>
      <c r="C54" s="28">
        <f t="shared" si="0"/>
        <v>-23232.81914893617</v>
      </c>
      <c r="D54" s="28">
        <f t="shared" si="1"/>
        <v>539763885.6071752</v>
      </c>
    </row>
    <row r="55" spans="1:4" ht="12.75">
      <c r="A55" s="26" t="s">
        <v>186</v>
      </c>
      <c r="B55" s="17">
        <v>3675.0000000000005</v>
      </c>
      <c r="C55" s="28">
        <f t="shared" si="0"/>
        <v>-22620.31914893617</v>
      </c>
      <c r="D55" s="28">
        <f t="shared" si="1"/>
        <v>511678838.3997284</v>
      </c>
    </row>
    <row r="56" spans="1:4" ht="12.75">
      <c r="A56" s="26" t="s">
        <v>187</v>
      </c>
      <c r="B56" s="17">
        <v>26250</v>
      </c>
      <c r="C56" s="28">
        <f t="shared" si="0"/>
        <v>-45.31914893617068</v>
      </c>
      <c r="D56" s="28">
        <f t="shared" si="1"/>
        <v>2053.82526029882</v>
      </c>
    </row>
    <row r="57" spans="1:4" ht="12.75">
      <c r="A57" s="26" t="s">
        <v>188</v>
      </c>
      <c r="B57" s="17">
        <v>10450</v>
      </c>
      <c r="C57" s="28">
        <f t="shared" si="0"/>
        <v>-15845.31914893617</v>
      </c>
      <c r="D57" s="28">
        <f t="shared" si="1"/>
        <v>251074138.93164328</v>
      </c>
    </row>
    <row r="58" spans="1:4" ht="12.75">
      <c r="A58" s="26" t="s">
        <v>189</v>
      </c>
      <c r="B58" s="17">
        <v>9975</v>
      </c>
      <c r="C58" s="28">
        <f t="shared" si="0"/>
        <v>-16320.31914893617</v>
      </c>
      <c r="D58" s="28">
        <f t="shared" si="1"/>
        <v>266352817.12313265</v>
      </c>
    </row>
    <row r="59" spans="1:4" ht="12.75">
      <c r="A59" s="26" t="s">
        <v>190</v>
      </c>
      <c r="B59" s="17">
        <v>23625</v>
      </c>
      <c r="C59" s="28">
        <f t="shared" si="0"/>
        <v>-2670.3191489361707</v>
      </c>
      <c r="D59" s="28">
        <f t="shared" si="1"/>
        <v>7130604.357175195</v>
      </c>
    </row>
    <row r="60" spans="1:4" ht="12.75">
      <c r="A60" s="26" t="s">
        <v>191</v>
      </c>
      <c r="B60" s="17">
        <v>30625</v>
      </c>
      <c r="C60" s="28">
        <f t="shared" si="0"/>
        <v>4329.680851063829</v>
      </c>
      <c r="D60" s="28">
        <f t="shared" si="1"/>
        <v>18746136.272068806</v>
      </c>
    </row>
    <row r="61" spans="1:4" ht="12.75">
      <c r="A61" s="26" t="s">
        <v>192</v>
      </c>
      <c r="B61" s="17">
        <v>22575</v>
      </c>
      <c r="C61" s="28">
        <f t="shared" si="0"/>
        <v>-3720.3191489361707</v>
      </c>
      <c r="D61" s="28">
        <f t="shared" si="1"/>
        <v>13840774.569941154</v>
      </c>
    </row>
    <row r="62" spans="1:4" ht="12.75">
      <c r="A62" s="26" t="s">
        <v>193</v>
      </c>
      <c r="B62" s="17">
        <v>24150</v>
      </c>
      <c r="C62" s="28">
        <f t="shared" si="0"/>
        <v>-2145.3191489361707</v>
      </c>
      <c r="D62" s="28">
        <f t="shared" si="1"/>
        <v>4602394.250792216</v>
      </c>
    </row>
    <row r="63" spans="1:4" ht="12.75">
      <c r="A63" s="26" t="s">
        <v>194</v>
      </c>
      <c r="B63" s="17">
        <v>21450</v>
      </c>
      <c r="C63" s="28">
        <f t="shared" si="0"/>
        <v>-4845.319148936171</v>
      </c>
      <c r="D63" s="28">
        <f t="shared" si="1"/>
        <v>23477117.655047536</v>
      </c>
    </row>
    <row r="64" spans="1:4" ht="12.75">
      <c r="A64" s="26" t="s">
        <v>195</v>
      </c>
      <c r="B64" s="17">
        <v>7425</v>
      </c>
      <c r="C64" s="28">
        <f t="shared" si="0"/>
        <v>-18870.31914893617</v>
      </c>
      <c r="D64" s="28">
        <f t="shared" si="1"/>
        <v>356088944.7827071</v>
      </c>
    </row>
    <row r="65" spans="1:4" ht="12.75">
      <c r="A65" s="26" t="s">
        <v>196</v>
      </c>
      <c r="B65" s="17">
        <v>7837.5</v>
      </c>
      <c r="C65" s="28">
        <f t="shared" si="0"/>
        <v>-18457.81914893617</v>
      </c>
      <c r="D65" s="28">
        <f t="shared" si="1"/>
        <v>340691087.7348348</v>
      </c>
    </row>
    <row r="66" spans="1:4" ht="12.75">
      <c r="A66" s="26" t="s">
        <v>197</v>
      </c>
      <c r="B66" s="17">
        <v>8002.5</v>
      </c>
      <c r="C66" s="28">
        <f t="shared" si="0"/>
        <v>-18292.81914893617</v>
      </c>
      <c r="D66" s="28">
        <f t="shared" si="1"/>
        <v>334627232.41568583</v>
      </c>
    </row>
    <row r="67" spans="1:4" ht="12.75">
      <c r="A67" s="26" t="s">
        <v>198</v>
      </c>
      <c r="B67" s="17">
        <v>96750</v>
      </c>
      <c r="C67" s="28">
        <f aca="true" t="shared" si="2" ref="C67:C95">B67-$B$99</f>
        <v>70454.68085106384</v>
      </c>
      <c r="D67" s="28">
        <f aca="true" t="shared" si="3" ref="D67:D95">C67^2</f>
        <v>4963862053.825261</v>
      </c>
    </row>
    <row r="68" spans="1:4" ht="12.75">
      <c r="A68" s="26" t="s">
        <v>199</v>
      </c>
      <c r="B68" s="17">
        <v>64500</v>
      </c>
      <c r="C68" s="28">
        <f t="shared" si="2"/>
        <v>38204.68085106383</v>
      </c>
      <c r="D68" s="28">
        <f t="shared" si="3"/>
        <v>1459597638.9316432</v>
      </c>
    </row>
    <row r="69" spans="1:4" ht="12.75">
      <c r="A69" s="26" t="s">
        <v>200</v>
      </c>
      <c r="B69" s="17">
        <v>7062.5</v>
      </c>
      <c r="C69" s="28">
        <f t="shared" si="2"/>
        <v>-19232.81914893617</v>
      </c>
      <c r="D69" s="28">
        <f t="shared" si="3"/>
        <v>369901332.41568583</v>
      </c>
    </row>
    <row r="70" spans="1:4" ht="12.75">
      <c r="A70" s="26" t="s">
        <v>201</v>
      </c>
      <c r="B70" s="17">
        <v>27125</v>
      </c>
      <c r="C70" s="28">
        <f t="shared" si="2"/>
        <v>829.6808510638293</v>
      </c>
      <c r="D70" s="28">
        <f t="shared" si="3"/>
        <v>688370.3146220001</v>
      </c>
    </row>
    <row r="71" spans="1:4" ht="12.75">
      <c r="A71" s="26" t="s">
        <v>202</v>
      </c>
      <c r="B71" s="17">
        <v>23625</v>
      </c>
      <c r="C71" s="28">
        <f t="shared" si="2"/>
        <v>-2670.3191489361707</v>
      </c>
      <c r="D71" s="28">
        <f t="shared" si="3"/>
        <v>7130604.357175195</v>
      </c>
    </row>
    <row r="72" spans="1:4" ht="12.75">
      <c r="A72" s="26" t="s">
        <v>203</v>
      </c>
      <c r="B72" s="17">
        <v>25350</v>
      </c>
      <c r="C72" s="28">
        <f t="shared" si="2"/>
        <v>-945.3191489361707</v>
      </c>
      <c r="D72" s="28">
        <f t="shared" si="3"/>
        <v>893628.2933454061</v>
      </c>
    </row>
    <row r="73" spans="1:4" ht="12.75">
      <c r="A73" s="26" t="s">
        <v>204</v>
      </c>
      <c r="B73" s="17">
        <v>77400</v>
      </c>
      <c r="C73" s="28">
        <f t="shared" si="2"/>
        <v>51104.68085106383</v>
      </c>
      <c r="D73" s="28">
        <f t="shared" si="3"/>
        <v>2611688404.88909</v>
      </c>
    </row>
    <row r="74" spans="1:4" ht="12.75">
      <c r="A74" s="26" t="s">
        <v>205</v>
      </c>
      <c r="B74" s="17">
        <v>19910</v>
      </c>
      <c r="C74" s="28">
        <f t="shared" si="2"/>
        <v>-6385.319148936171</v>
      </c>
      <c r="D74" s="28">
        <f t="shared" si="3"/>
        <v>40772300.63377094</v>
      </c>
    </row>
    <row r="75" spans="1:4" ht="12.75">
      <c r="A75" s="26" t="s">
        <v>206</v>
      </c>
      <c r="B75" s="17">
        <v>68.75</v>
      </c>
      <c r="C75" s="28">
        <f t="shared" si="2"/>
        <v>-26226.56914893617</v>
      </c>
      <c r="D75" s="28">
        <f t="shared" si="3"/>
        <v>687832929.3239305</v>
      </c>
    </row>
    <row r="76" spans="1:4" ht="12.75">
      <c r="A76" s="26" t="s">
        <v>207</v>
      </c>
      <c r="B76" s="17">
        <v>82875</v>
      </c>
      <c r="C76" s="28">
        <f t="shared" si="2"/>
        <v>56579.68085106383</v>
      </c>
      <c r="D76" s="28">
        <f t="shared" si="3"/>
        <v>3201260285.208239</v>
      </c>
    </row>
    <row r="77" spans="1:4" ht="12.75">
      <c r="A77" s="26" t="s">
        <v>208</v>
      </c>
      <c r="B77" s="17">
        <v>7000</v>
      </c>
      <c r="C77" s="28">
        <f t="shared" si="2"/>
        <v>-19295.31914893617</v>
      </c>
      <c r="D77" s="28">
        <f t="shared" si="3"/>
        <v>372309341.05930287</v>
      </c>
    </row>
    <row r="78" spans="1:4" ht="12.75">
      <c r="A78" s="26" t="s">
        <v>209</v>
      </c>
      <c r="B78" s="17">
        <v>6937.5</v>
      </c>
      <c r="C78" s="28">
        <f t="shared" si="2"/>
        <v>-19357.81914893617</v>
      </c>
      <c r="D78" s="28">
        <f t="shared" si="3"/>
        <v>374725162.2029199</v>
      </c>
    </row>
    <row r="79" spans="1:4" ht="12.75">
      <c r="A79" s="26" t="s">
        <v>210</v>
      </c>
      <c r="B79" s="17">
        <v>9045</v>
      </c>
      <c r="C79" s="28">
        <f t="shared" si="2"/>
        <v>-17250.31914893617</v>
      </c>
      <c r="D79" s="28">
        <f t="shared" si="3"/>
        <v>297573510.7401539</v>
      </c>
    </row>
    <row r="80" spans="1:4" ht="12.75">
      <c r="A80" s="26" t="s">
        <v>211</v>
      </c>
      <c r="B80" s="17">
        <v>65875</v>
      </c>
      <c r="C80" s="28">
        <f t="shared" si="2"/>
        <v>39579.68085106383</v>
      </c>
      <c r="D80" s="28">
        <f t="shared" si="3"/>
        <v>1566551136.2720687</v>
      </c>
    </row>
    <row r="81" spans="1:4" ht="12.75">
      <c r="A81" s="26" t="s">
        <v>212</v>
      </c>
      <c r="B81" s="17">
        <v>6875</v>
      </c>
      <c r="C81" s="28">
        <f t="shared" si="2"/>
        <v>-19420.31914893617</v>
      </c>
      <c r="D81" s="28">
        <f t="shared" si="3"/>
        <v>377148795.84653693</v>
      </c>
    </row>
    <row r="82" spans="1:4" ht="12.75">
      <c r="A82" s="26" t="s">
        <v>213</v>
      </c>
      <c r="B82" s="17">
        <v>76500</v>
      </c>
      <c r="C82" s="28">
        <f t="shared" si="2"/>
        <v>50204.68085106383</v>
      </c>
      <c r="D82" s="28">
        <f t="shared" si="3"/>
        <v>2520509979.3571754</v>
      </c>
    </row>
    <row r="83" spans="1:4" ht="12.75">
      <c r="A83" s="26" t="s">
        <v>214</v>
      </c>
      <c r="B83" s="17">
        <v>81937.5</v>
      </c>
      <c r="C83" s="28">
        <f t="shared" si="2"/>
        <v>55642.18085106383</v>
      </c>
      <c r="D83" s="28">
        <f t="shared" si="3"/>
        <v>3096052289.8624945</v>
      </c>
    </row>
    <row r="84" spans="1:4" ht="12.75">
      <c r="A84" s="26" t="s">
        <v>215</v>
      </c>
      <c r="B84" s="17">
        <v>53125</v>
      </c>
      <c r="C84" s="28">
        <f t="shared" si="2"/>
        <v>26829.68085106383</v>
      </c>
      <c r="D84" s="28">
        <f t="shared" si="3"/>
        <v>719831774.5699412</v>
      </c>
    </row>
    <row r="85" spans="1:4" ht="12.75">
      <c r="A85" s="26" t="s">
        <v>216</v>
      </c>
      <c r="B85" s="17">
        <v>63750</v>
      </c>
      <c r="C85" s="28">
        <f t="shared" si="2"/>
        <v>37454.68085106383</v>
      </c>
      <c r="D85" s="28">
        <f t="shared" si="3"/>
        <v>1402853117.6550474</v>
      </c>
    </row>
    <row r="86" spans="1:4" ht="12.75">
      <c r="A86" s="26" t="s">
        <v>217</v>
      </c>
      <c r="B86" s="17">
        <v>61625</v>
      </c>
      <c r="C86" s="28">
        <f t="shared" si="2"/>
        <v>35329.68085106383</v>
      </c>
      <c r="D86" s="28">
        <f t="shared" si="3"/>
        <v>1248186349.0380263</v>
      </c>
    </row>
    <row r="87" spans="1:4" ht="12.75">
      <c r="A87" s="26" t="s">
        <v>218</v>
      </c>
      <c r="B87" s="17">
        <v>23750</v>
      </c>
      <c r="C87" s="28">
        <f t="shared" si="2"/>
        <v>-2545.3191489361707</v>
      </c>
      <c r="D87" s="28">
        <f t="shared" si="3"/>
        <v>6478649.569941152</v>
      </c>
    </row>
    <row r="88" spans="1:4" ht="12.75">
      <c r="A88" s="26" t="s">
        <v>219</v>
      </c>
      <c r="B88" s="17">
        <v>7062.5</v>
      </c>
      <c r="C88" s="28">
        <f t="shared" si="2"/>
        <v>-19232.81914893617</v>
      </c>
      <c r="D88" s="28">
        <f t="shared" si="3"/>
        <v>369901332.41568583</v>
      </c>
    </row>
    <row r="89" spans="1:4" ht="12.75">
      <c r="A89" s="26" t="s">
        <v>220</v>
      </c>
      <c r="B89" s="17">
        <v>6781.25</v>
      </c>
      <c r="C89" s="28">
        <f t="shared" si="2"/>
        <v>-19514.06914893617</v>
      </c>
      <c r="D89" s="28">
        <f t="shared" si="3"/>
        <v>380798894.7494624</v>
      </c>
    </row>
    <row r="90" spans="1:4" ht="12.75">
      <c r="A90" s="26" t="s">
        <v>221</v>
      </c>
      <c r="B90" s="17">
        <v>375</v>
      </c>
      <c r="C90" s="28">
        <f t="shared" si="2"/>
        <v>-25920.31914893617</v>
      </c>
      <c r="D90" s="28">
        <f t="shared" si="3"/>
        <v>671862944.7827071</v>
      </c>
    </row>
    <row r="91" spans="1:4" ht="12.75">
      <c r="A91" s="26" t="s">
        <v>222</v>
      </c>
      <c r="B91" s="17">
        <v>6750</v>
      </c>
      <c r="C91" s="28">
        <f t="shared" si="2"/>
        <v>-19545.31914893617</v>
      </c>
      <c r="D91" s="28">
        <f t="shared" si="3"/>
        <v>382019500.63377094</v>
      </c>
    </row>
    <row r="92" spans="1:4" ht="12.75">
      <c r="A92" s="26" t="s">
        <v>223</v>
      </c>
      <c r="B92" s="17">
        <v>16625</v>
      </c>
      <c r="C92" s="28">
        <f t="shared" si="2"/>
        <v>-9670.31914893617</v>
      </c>
      <c r="D92" s="28">
        <f t="shared" si="3"/>
        <v>93515072.44228159</v>
      </c>
    </row>
    <row r="93" spans="1:4" ht="12.75">
      <c r="A93" s="26" t="s">
        <v>224</v>
      </c>
      <c r="B93" s="17">
        <v>74375</v>
      </c>
      <c r="C93" s="28">
        <f t="shared" si="2"/>
        <v>48079.68085106383</v>
      </c>
      <c r="D93" s="28">
        <f t="shared" si="3"/>
        <v>2311655710.740154</v>
      </c>
    </row>
    <row r="94" spans="1:4" ht="12.75">
      <c r="A94" s="26" t="s">
        <v>225</v>
      </c>
      <c r="B94" s="17">
        <v>72250</v>
      </c>
      <c r="C94" s="28">
        <f t="shared" si="2"/>
        <v>45954.68085106383</v>
      </c>
      <c r="D94" s="28">
        <f t="shared" si="3"/>
        <v>2111832692.1231327</v>
      </c>
    </row>
    <row r="95" spans="1:4" ht="13.5" thickBot="1">
      <c r="A95" s="26" t="s">
        <v>226</v>
      </c>
      <c r="B95" s="19">
        <v>6562.5</v>
      </c>
      <c r="C95" s="29">
        <f t="shared" si="2"/>
        <v>-19732.81914893617</v>
      </c>
      <c r="D95" s="29">
        <f t="shared" si="3"/>
        <v>389384151.56462204</v>
      </c>
    </row>
    <row r="96" spans="1:4" ht="13.5" thickTop="1">
      <c r="A96" s="26" t="s">
        <v>125</v>
      </c>
      <c r="B96" s="17">
        <f>SUM(B2:B95)</f>
        <v>2471760</v>
      </c>
      <c r="C96" s="26" t="s">
        <v>230</v>
      </c>
      <c r="D96" s="28">
        <f>SUM(D2:D95)</f>
        <v>82825295365.67552</v>
      </c>
    </row>
    <row r="97" spans="1:2" ht="12.75">
      <c r="A97" s="26" t="s">
        <v>126</v>
      </c>
      <c r="B97" s="20">
        <f>COUNT(B2:B95)</f>
        <v>94</v>
      </c>
    </row>
    <row r="99" spans="1:4" ht="12.75">
      <c r="A99" s="26" t="s">
        <v>127</v>
      </c>
      <c r="B99" s="17">
        <f>B96/B97</f>
        <v>26295.31914893617</v>
      </c>
      <c r="C99" s="26" t="s">
        <v>231</v>
      </c>
      <c r="D99" s="30">
        <f>D96/(B97-1)</f>
        <v>890594573.824468</v>
      </c>
    </row>
    <row r="100" ht="12.75">
      <c r="D100" s="30"/>
    </row>
    <row r="101" spans="3:4" ht="12.75">
      <c r="C101" s="26" t="s">
        <v>232</v>
      </c>
      <c r="D101" s="30">
        <f>_xlfn.VAR.S(B2:B95)</f>
        <v>890594573.8244681</v>
      </c>
    </row>
    <row r="105" spans="3:4" ht="12.75">
      <c r="C105" s="28"/>
      <c r="D105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46">
      <selection activeCell="C8" sqref="C8"/>
    </sheetView>
  </sheetViews>
  <sheetFormatPr defaultColWidth="9.140625" defaultRowHeight="12.75"/>
  <cols>
    <col min="1" max="1" width="18.7109375" style="26" bestFit="1" customWidth="1"/>
    <col min="2" max="2" width="14.00390625" style="17" bestFit="1" customWidth="1"/>
    <col min="3" max="3" width="10.7109375" style="0" bestFit="1" customWidth="1"/>
  </cols>
  <sheetData>
    <row r="1" spans="1:3" ht="12.75">
      <c r="A1" s="26" t="s">
        <v>132</v>
      </c>
      <c r="B1" s="18" t="s">
        <v>112</v>
      </c>
      <c r="C1" s="26" t="s">
        <v>234</v>
      </c>
    </row>
    <row r="2" spans="1:3" ht="12.75">
      <c r="A2" s="26" t="s">
        <v>206</v>
      </c>
      <c r="B2" s="17">
        <v>68.75</v>
      </c>
      <c r="C2" s="31">
        <f aca="true" t="shared" si="0" ref="C2:C33">(B2-$B$97)/$B$98</f>
        <v>-0.8788230907524416</v>
      </c>
    </row>
    <row r="3" spans="1:3" ht="12.75">
      <c r="A3" s="26" t="s">
        <v>169</v>
      </c>
      <c r="B3" s="17">
        <v>82.5</v>
      </c>
      <c r="C3" s="31">
        <f t="shared" si="0"/>
        <v>-0.8783623435830644</v>
      </c>
    </row>
    <row r="4" spans="1:3" ht="12.75">
      <c r="A4" s="26" t="s">
        <v>221</v>
      </c>
      <c r="B4" s="17">
        <v>375</v>
      </c>
      <c r="C4" s="31">
        <f t="shared" si="0"/>
        <v>-0.8685609947072236</v>
      </c>
    </row>
    <row r="5" spans="1:3" ht="12.75">
      <c r="A5" s="26" t="s">
        <v>168</v>
      </c>
      <c r="B5" s="17">
        <v>467.5</v>
      </c>
      <c r="C5" s="31">
        <f t="shared" si="0"/>
        <v>-0.8654614228405046</v>
      </c>
    </row>
    <row r="6" spans="1:3" ht="12.75">
      <c r="A6" s="26" t="s">
        <v>162</v>
      </c>
      <c r="B6" s="17">
        <v>525</v>
      </c>
      <c r="C6" s="31">
        <f t="shared" si="0"/>
        <v>-0.8635346619503821</v>
      </c>
    </row>
    <row r="7" spans="1:3" ht="12.75">
      <c r="A7" s="26" t="s">
        <v>133</v>
      </c>
      <c r="B7" s="17">
        <v>2700</v>
      </c>
      <c r="C7" s="31">
        <f t="shared" si="0"/>
        <v>-0.7906528369761805</v>
      </c>
    </row>
    <row r="8" spans="1:3" ht="12.75">
      <c r="A8" s="26" t="s">
        <v>183</v>
      </c>
      <c r="B8" s="17">
        <v>2940</v>
      </c>
      <c r="C8" s="31">
        <f t="shared" si="0"/>
        <v>-0.7826107045652342</v>
      </c>
    </row>
    <row r="9" spans="1:3" ht="12.75">
      <c r="A9" s="26" t="s">
        <v>185</v>
      </c>
      <c r="B9" s="17">
        <v>3062.5</v>
      </c>
      <c r="C9" s="31">
        <f t="shared" si="0"/>
        <v>-0.7785058661471469</v>
      </c>
    </row>
    <row r="10" spans="1:3" ht="12.75">
      <c r="A10" s="26" t="s">
        <v>147</v>
      </c>
      <c r="B10" s="17">
        <v>3150</v>
      </c>
      <c r="C10" s="31">
        <f t="shared" si="0"/>
        <v>-0.7755738387056561</v>
      </c>
    </row>
    <row r="11" spans="1:3" ht="12.75">
      <c r="A11" s="26" t="s">
        <v>182</v>
      </c>
      <c r="B11" s="17">
        <v>3185.0000000000005</v>
      </c>
      <c r="C11" s="31">
        <f t="shared" si="0"/>
        <v>-0.7744010277290597</v>
      </c>
    </row>
    <row r="12" spans="1:3" ht="12.75">
      <c r="A12" s="26" t="s">
        <v>144</v>
      </c>
      <c r="B12" s="17">
        <v>3300</v>
      </c>
      <c r="C12" s="31">
        <f t="shared" si="0"/>
        <v>-0.7705475059488146</v>
      </c>
    </row>
    <row r="13" spans="1:3" ht="12.75">
      <c r="A13" s="26" t="s">
        <v>160</v>
      </c>
      <c r="B13" s="17">
        <v>3562.5</v>
      </c>
      <c r="C13" s="31">
        <f t="shared" si="0"/>
        <v>-0.761751423624342</v>
      </c>
    </row>
    <row r="14" spans="1:3" ht="12.75">
      <c r="A14" s="26" t="s">
        <v>186</v>
      </c>
      <c r="B14" s="17">
        <v>3675.0000000000005</v>
      </c>
      <c r="C14" s="31">
        <f t="shared" si="0"/>
        <v>-0.7579816740567108</v>
      </c>
    </row>
    <row r="15" spans="1:3" ht="12.75">
      <c r="A15" s="26" t="s">
        <v>166</v>
      </c>
      <c r="B15" s="17">
        <v>3705</v>
      </c>
      <c r="C15" s="31">
        <f t="shared" si="0"/>
        <v>-0.7569764075053426</v>
      </c>
    </row>
    <row r="16" spans="1:3" ht="12.75">
      <c r="A16" s="26" t="s">
        <v>163</v>
      </c>
      <c r="B16" s="17">
        <v>3847.5</v>
      </c>
      <c r="C16" s="31">
        <f t="shared" si="0"/>
        <v>-0.7522013913863431</v>
      </c>
    </row>
    <row r="17" spans="1:3" ht="12.75">
      <c r="A17" s="26" t="s">
        <v>170</v>
      </c>
      <c r="B17" s="17">
        <v>4425</v>
      </c>
      <c r="C17" s="31">
        <f t="shared" si="0"/>
        <v>-0.7328500102725034</v>
      </c>
    </row>
    <row r="18" spans="1:3" ht="12.75">
      <c r="A18" s="26" t="s">
        <v>149</v>
      </c>
      <c r="B18" s="17">
        <v>4562.5</v>
      </c>
      <c r="C18" s="31">
        <f t="shared" si="0"/>
        <v>-0.728242538578732</v>
      </c>
    </row>
    <row r="19" spans="1:3" ht="12.75">
      <c r="A19" s="26" t="s">
        <v>150</v>
      </c>
      <c r="B19" s="17">
        <v>5292.5</v>
      </c>
      <c r="C19" s="31">
        <f t="shared" si="0"/>
        <v>-0.7037810524954368</v>
      </c>
    </row>
    <row r="20" spans="1:3" ht="12.75">
      <c r="A20" s="26" t="s">
        <v>152</v>
      </c>
      <c r="B20" s="17">
        <v>5365.5</v>
      </c>
      <c r="C20" s="31">
        <f t="shared" si="0"/>
        <v>-0.7013349038871073</v>
      </c>
    </row>
    <row r="21" spans="1:3" ht="12.75">
      <c r="A21" s="26" t="s">
        <v>143</v>
      </c>
      <c r="B21" s="17">
        <v>6075</v>
      </c>
      <c r="C21" s="31">
        <f t="shared" si="0"/>
        <v>-0.677560349947247</v>
      </c>
    </row>
    <row r="22" spans="1:3" ht="12.75">
      <c r="A22" s="26" t="s">
        <v>184</v>
      </c>
      <c r="B22" s="17">
        <v>6125</v>
      </c>
      <c r="C22" s="31">
        <f t="shared" si="0"/>
        <v>-0.6758849056949665</v>
      </c>
    </row>
    <row r="23" spans="1:3" ht="12.75">
      <c r="A23" s="26" t="s">
        <v>145</v>
      </c>
      <c r="B23" s="17">
        <v>6277.5</v>
      </c>
      <c r="C23" s="31">
        <f t="shared" si="0"/>
        <v>-0.670774800725511</v>
      </c>
    </row>
    <row r="24" spans="1:3" ht="12.75">
      <c r="A24" s="26" t="s">
        <v>226</v>
      </c>
      <c r="B24" s="21">
        <v>6562.5</v>
      </c>
      <c r="C24" s="31">
        <f t="shared" si="0"/>
        <v>-0.6612247684875122</v>
      </c>
    </row>
    <row r="25" spans="1:3" ht="12.75">
      <c r="A25" s="26" t="s">
        <v>222</v>
      </c>
      <c r="B25" s="17">
        <v>6750</v>
      </c>
      <c r="C25" s="31">
        <f t="shared" si="0"/>
        <v>-0.6549418525414603</v>
      </c>
    </row>
    <row r="26" spans="1:3" ht="12.75">
      <c r="A26" s="26" t="s">
        <v>220</v>
      </c>
      <c r="B26" s="17">
        <v>6781.25</v>
      </c>
      <c r="C26" s="31">
        <f t="shared" si="0"/>
        <v>-0.653894699883785</v>
      </c>
    </row>
    <row r="27" spans="1:3" ht="12.75">
      <c r="A27" s="26" t="s">
        <v>212</v>
      </c>
      <c r="B27" s="17">
        <v>6875</v>
      </c>
      <c r="C27" s="31">
        <f t="shared" si="0"/>
        <v>-0.6507532419107591</v>
      </c>
    </row>
    <row r="28" spans="1:3" ht="12.75">
      <c r="A28" s="26" t="s">
        <v>209</v>
      </c>
      <c r="B28" s="17">
        <v>6937.5</v>
      </c>
      <c r="C28" s="31">
        <f t="shared" si="0"/>
        <v>-0.6486589365954085</v>
      </c>
    </row>
    <row r="29" spans="1:3" ht="12.75">
      <c r="A29" s="26" t="s">
        <v>208</v>
      </c>
      <c r="B29" s="17">
        <v>7000</v>
      </c>
      <c r="C29" s="31">
        <f t="shared" si="0"/>
        <v>-0.6465646312800579</v>
      </c>
    </row>
    <row r="30" spans="1:3" ht="12.75">
      <c r="A30" s="26" t="s">
        <v>200</v>
      </c>
      <c r="B30" s="17">
        <v>7062.5</v>
      </c>
      <c r="C30" s="31">
        <f t="shared" si="0"/>
        <v>-0.6444703259647072</v>
      </c>
    </row>
    <row r="31" spans="1:3" ht="12.75">
      <c r="A31" s="26" t="s">
        <v>219</v>
      </c>
      <c r="B31" s="17">
        <v>7062.5</v>
      </c>
      <c r="C31" s="31">
        <f t="shared" si="0"/>
        <v>-0.6444703259647072</v>
      </c>
    </row>
    <row r="32" spans="1:3" ht="12.75">
      <c r="A32" s="26" t="s">
        <v>153</v>
      </c>
      <c r="B32" s="17">
        <v>7245.25</v>
      </c>
      <c r="C32" s="31">
        <f t="shared" si="0"/>
        <v>-0.638346577222622</v>
      </c>
    </row>
    <row r="33" spans="1:3" ht="12.75">
      <c r="A33" s="26" t="s">
        <v>176</v>
      </c>
      <c r="B33" s="17">
        <v>7425</v>
      </c>
      <c r="C33" s="31">
        <f t="shared" si="0"/>
        <v>-0.6323233551356736</v>
      </c>
    </row>
    <row r="34" spans="1:3" ht="12.75">
      <c r="A34" s="26" t="s">
        <v>195</v>
      </c>
      <c r="B34" s="17">
        <v>7425</v>
      </c>
      <c r="C34" s="31">
        <f aca="true" t="shared" si="1" ref="C34:C65">(B34-$B$97)/$B$98</f>
        <v>-0.6323233551356736</v>
      </c>
    </row>
    <row r="35" spans="1:3" ht="12.75">
      <c r="A35" s="26" t="s">
        <v>196</v>
      </c>
      <c r="B35" s="17">
        <v>7837.5</v>
      </c>
      <c r="C35" s="31">
        <f t="shared" si="1"/>
        <v>-0.6185009400543596</v>
      </c>
    </row>
    <row r="36" spans="1:3" ht="12.75">
      <c r="A36" s="26" t="s">
        <v>197</v>
      </c>
      <c r="B36" s="17">
        <v>8002.5</v>
      </c>
      <c r="C36" s="31">
        <f t="shared" si="1"/>
        <v>-0.6129719740218339</v>
      </c>
    </row>
    <row r="37" spans="1:3" ht="12.75">
      <c r="A37" s="26" t="s">
        <v>177</v>
      </c>
      <c r="B37" s="17">
        <v>9000</v>
      </c>
      <c r="C37" s="31">
        <f t="shared" si="1"/>
        <v>-0.579546861188838</v>
      </c>
    </row>
    <row r="38" spans="1:3" ht="12.75">
      <c r="A38" s="26" t="s">
        <v>210</v>
      </c>
      <c r="B38" s="17">
        <v>9045</v>
      </c>
      <c r="C38" s="31">
        <f t="shared" si="1"/>
        <v>-0.5780389613617856</v>
      </c>
    </row>
    <row r="39" spans="1:3" ht="12.75">
      <c r="A39" s="26" t="s">
        <v>161</v>
      </c>
      <c r="B39" s="17">
        <v>9547.5</v>
      </c>
      <c r="C39" s="31">
        <f t="shared" si="1"/>
        <v>-0.5612007466263667</v>
      </c>
    </row>
    <row r="40" spans="1:3" ht="12.75">
      <c r="A40" s="26" t="s">
        <v>189</v>
      </c>
      <c r="B40" s="17">
        <v>9975</v>
      </c>
      <c r="C40" s="31">
        <f t="shared" si="1"/>
        <v>-0.5468756982693684</v>
      </c>
    </row>
    <row r="41" spans="1:3" ht="12.75">
      <c r="A41" s="26" t="s">
        <v>167</v>
      </c>
      <c r="B41" s="17">
        <v>10050</v>
      </c>
      <c r="C41" s="31">
        <f t="shared" si="1"/>
        <v>-0.5443625318909476</v>
      </c>
    </row>
    <row r="42" spans="1:3" ht="12.75">
      <c r="A42" s="26" t="s">
        <v>188</v>
      </c>
      <c r="B42" s="17">
        <v>10450</v>
      </c>
      <c r="C42" s="31">
        <f t="shared" si="1"/>
        <v>-0.5309589778727036</v>
      </c>
    </row>
    <row r="43" spans="1:3" ht="12.75">
      <c r="A43" s="26" t="s">
        <v>178</v>
      </c>
      <c r="B43" s="17">
        <v>10800</v>
      </c>
      <c r="C43" s="31">
        <f t="shared" si="1"/>
        <v>-0.5192308681067402</v>
      </c>
    </row>
    <row r="44" spans="1:3" ht="12.75">
      <c r="A44" s="26" t="s">
        <v>158</v>
      </c>
      <c r="B44" s="17">
        <v>13650</v>
      </c>
      <c r="C44" s="31">
        <f t="shared" si="1"/>
        <v>-0.42373054572675195</v>
      </c>
    </row>
    <row r="45" spans="1:3" ht="12.75">
      <c r="A45" s="26" t="s">
        <v>148</v>
      </c>
      <c r="B45" s="17">
        <v>14910</v>
      </c>
      <c r="C45" s="31">
        <f t="shared" si="1"/>
        <v>-0.3815093505692835</v>
      </c>
    </row>
    <row r="46" spans="1:3" ht="12.75">
      <c r="A46" s="26" t="s">
        <v>155</v>
      </c>
      <c r="B46" s="17">
        <v>14910</v>
      </c>
      <c r="C46" s="31">
        <f t="shared" si="1"/>
        <v>-0.3815093505692835</v>
      </c>
    </row>
    <row r="47" spans="1:3" ht="12.75">
      <c r="A47" s="26" t="s">
        <v>154</v>
      </c>
      <c r="B47" s="17">
        <v>15087.5</v>
      </c>
      <c r="C47" s="31">
        <f t="shared" si="1"/>
        <v>-0.3755615234736877</v>
      </c>
    </row>
    <row r="48" spans="1:3" ht="12.75">
      <c r="A48" s="26" t="s">
        <v>172</v>
      </c>
      <c r="B48" s="17">
        <v>15562.5</v>
      </c>
      <c r="C48" s="31">
        <f t="shared" si="1"/>
        <v>-0.35964480307702296</v>
      </c>
    </row>
    <row r="49" spans="1:3" ht="12.75">
      <c r="A49" s="26" t="s">
        <v>138</v>
      </c>
      <c r="B49" s="17">
        <v>15750</v>
      </c>
      <c r="C49" s="31">
        <f t="shared" si="1"/>
        <v>-0.3533618871309711</v>
      </c>
    </row>
    <row r="50" spans="1:3" ht="12.75">
      <c r="A50" s="26" t="s">
        <v>135</v>
      </c>
      <c r="B50" s="17">
        <v>15937.5</v>
      </c>
      <c r="C50" s="31">
        <f t="shared" si="1"/>
        <v>-0.34707897118491926</v>
      </c>
    </row>
    <row r="51" spans="1:3" ht="12.75">
      <c r="A51" s="26" t="s">
        <v>165</v>
      </c>
      <c r="B51" s="17">
        <v>16276.75</v>
      </c>
      <c r="C51" s="31">
        <f t="shared" si="1"/>
        <v>-0.3357110819331961</v>
      </c>
    </row>
    <row r="52" spans="1:3" ht="12.75">
      <c r="A52" s="26" t="s">
        <v>156</v>
      </c>
      <c r="B52" s="17">
        <v>16330</v>
      </c>
      <c r="C52" s="31">
        <f t="shared" si="1"/>
        <v>-0.3339267338045174</v>
      </c>
    </row>
    <row r="53" spans="1:3" ht="12.75">
      <c r="A53" s="26" t="s">
        <v>223</v>
      </c>
      <c r="B53" s="17">
        <v>16625</v>
      </c>
      <c r="C53" s="31">
        <f t="shared" si="1"/>
        <v>-0.32404161271606247</v>
      </c>
    </row>
    <row r="54" spans="1:3" ht="12.75">
      <c r="A54" s="26" t="s">
        <v>164</v>
      </c>
      <c r="B54" s="17">
        <v>17040</v>
      </c>
      <c r="C54" s="31">
        <f t="shared" si="1"/>
        <v>-0.31013542542213435</v>
      </c>
    </row>
    <row r="55" spans="1:3" ht="12.75">
      <c r="A55" s="26" t="s">
        <v>146</v>
      </c>
      <c r="B55" s="17">
        <v>17250</v>
      </c>
      <c r="C55" s="31">
        <f t="shared" si="1"/>
        <v>-0.30309855956255627</v>
      </c>
    </row>
    <row r="56" spans="1:3" ht="12.75">
      <c r="A56" s="26" t="s">
        <v>139</v>
      </c>
      <c r="B56" s="17">
        <v>17775</v>
      </c>
      <c r="C56" s="31">
        <f t="shared" si="1"/>
        <v>-0.2855063949136111</v>
      </c>
    </row>
    <row r="57" spans="1:3" ht="12.75">
      <c r="A57" s="26" t="s">
        <v>136</v>
      </c>
      <c r="B57" s="17">
        <v>18150</v>
      </c>
      <c r="C57" s="31">
        <f t="shared" si="1"/>
        <v>-0.2729405630215073</v>
      </c>
    </row>
    <row r="58" spans="1:3" ht="12.75">
      <c r="A58" s="26" t="s">
        <v>134</v>
      </c>
      <c r="B58" s="17">
        <v>19250</v>
      </c>
      <c r="C58" s="31">
        <f t="shared" si="1"/>
        <v>-0.23608078947133643</v>
      </c>
    </row>
    <row r="59" spans="1:3" ht="12.75">
      <c r="A59" s="26" t="s">
        <v>205</v>
      </c>
      <c r="B59" s="17">
        <v>19910</v>
      </c>
      <c r="C59" s="31">
        <f t="shared" si="1"/>
        <v>-0.21396492534123387</v>
      </c>
    </row>
    <row r="60" spans="1:3" ht="12.75">
      <c r="A60" s="26" t="s">
        <v>194</v>
      </c>
      <c r="B60" s="17">
        <v>21450</v>
      </c>
      <c r="C60" s="31">
        <f t="shared" si="1"/>
        <v>-0.1623612423709946</v>
      </c>
    </row>
    <row r="61" spans="1:3" ht="12.75">
      <c r="A61" s="26" t="s">
        <v>192</v>
      </c>
      <c r="B61" s="17">
        <v>22575</v>
      </c>
      <c r="C61" s="31">
        <f t="shared" si="1"/>
        <v>-0.12466374669468346</v>
      </c>
    </row>
    <row r="62" spans="1:3" ht="12.75">
      <c r="A62" s="26" t="s">
        <v>137</v>
      </c>
      <c r="B62" s="17">
        <v>23400</v>
      </c>
      <c r="C62" s="31">
        <f t="shared" si="1"/>
        <v>-0.09701891653205527</v>
      </c>
    </row>
    <row r="63" spans="1:3" ht="12.75">
      <c r="A63" s="26" t="s">
        <v>190</v>
      </c>
      <c r="B63" s="17">
        <v>23625</v>
      </c>
      <c r="C63" s="31">
        <f t="shared" si="1"/>
        <v>-0.08947941739679305</v>
      </c>
    </row>
    <row r="64" spans="1:3" ht="12.75">
      <c r="A64" s="26" t="s">
        <v>202</v>
      </c>
      <c r="B64" s="17">
        <v>23625</v>
      </c>
      <c r="C64" s="31">
        <f t="shared" si="1"/>
        <v>-0.08947941739679305</v>
      </c>
    </row>
    <row r="65" spans="1:3" ht="12.75">
      <c r="A65" s="26" t="s">
        <v>218</v>
      </c>
      <c r="B65" s="17">
        <v>23750</v>
      </c>
      <c r="C65" s="31">
        <f t="shared" si="1"/>
        <v>-0.08529080676609181</v>
      </c>
    </row>
    <row r="66" spans="1:3" ht="12.75">
      <c r="A66" s="26" t="s">
        <v>193</v>
      </c>
      <c r="B66" s="17">
        <v>24150</v>
      </c>
      <c r="C66" s="31">
        <f aca="true" t="shared" si="2" ref="C66:C95">(B66-$B$97)/$B$98</f>
        <v>-0.07188725274784784</v>
      </c>
    </row>
    <row r="67" spans="1:3" ht="12.75">
      <c r="A67" s="26" t="s">
        <v>180</v>
      </c>
      <c r="B67" s="17">
        <v>25000</v>
      </c>
      <c r="C67" s="31">
        <f t="shared" si="2"/>
        <v>-0.04340470045907941</v>
      </c>
    </row>
    <row r="68" spans="1:3" ht="12.75">
      <c r="A68" s="26" t="s">
        <v>203</v>
      </c>
      <c r="B68" s="17">
        <v>25350</v>
      </c>
      <c r="C68" s="31">
        <f t="shared" si="2"/>
        <v>-0.031676590693115944</v>
      </c>
    </row>
    <row r="69" spans="1:3" ht="12.75">
      <c r="A69" s="26" t="s">
        <v>174</v>
      </c>
      <c r="B69" s="17">
        <v>25900</v>
      </c>
      <c r="C69" s="31">
        <f t="shared" si="2"/>
        <v>-0.013246703918030489</v>
      </c>
    </row>
    <row r="70" spans="1:3" ht="12.75">
      <c r="A70" s="26" t="s">
        <v>187</v>
      </c>
      <c r="B70" s="17">
        <v>26250</v>
      </c>
      <c r="C70" s="31">
        <f t="shared" si="2"/>
        <v>-0.0015185941520670181</v>
      </c>
    </row>
    <row r="71" spans="1:3" ht="12.75">
      <c r="A71" s="26" t="s">
        <v>201</v>
      </c>
      <c r="B71" s="17">
        <v>27125</v>
      </c>
      <c r="C71" s="31">
        <f t="shared" si="2"/>
        <v>0.027801680262841657</v>
      </c>
    </row>
    <row r="72" spans="1:3" ht="12.75">
      <c r="A72" s="26" t="s">
        <v>173</v>
      </c>
      <c r="B72" s="17">
        <v>27750</v>
      </c>
      <c r="C72" s="31">
        <f t="shared" si="2"/>
        <v>0.04874473341634786</v>
      </c>
    </row>
    <row r="73" spans="1:3" ht="12.75">
      <c r="A73" s="26" t="s">
        <v>191</v>
      </c>
      <c r="B73" s="17">
        <v>30625</v>
      </c>
      <c r="C73" s="31">
        <f t="shared" si="2"/>
        <v>0.14508277792247637</v>
      </c>
    </row>
    <row r="74" spans="1:3" ht="12.75">
      <c r="A74" s="26" t="s">
        <v>171</v>
      </c>
      <c r="B74" s="17">
        <v>38250</v>
      </c>
      <c r="C74" s="31">
        <f t="shared" si="2"/>
        <v>0.400588026395252</v>
      </c>
    </row>
    <row r="75" spans="1:3" ht="12.75">
      <c r="A75" s="26" t="s">
        <v>181</v>
      </c>
      <c r="B75" s="17">
        <v>42000</v>
      </c>
      <c r="C75" s="31">
        <f t="shared" si="2"/>
        <v>0.5262463453162891</v>
      </c>
    </row>
    <row r="76" spans="1:3" ht="12.75">
      <c r="A76" s="26" t="s">
        <v>141</v>
      </c>
      <c r="B76" s="17">
        <v>42500</v>
      </c>
      <c r="C76" s="31">
        <f t="shared" si="2"/>
        <v>0.5430007878390941</v>
      </c>
    </row>
    <row r="77" spans="1:3" ht="12.75">
      <c r="A77" s="26" t="s">
        <v>175</v>
      </c>
      <c r="B77" s="17">
        <v>44625</v>
      </c>
      <c r="C77" s="31">
        <f t="shared" si="2"/>
        <v>0.6142071685610152</v>
      </c>
    </row>
    <row r="78" spans="1:3" ht="12.75">
      <c r="A78" s="26" t="s">
        <v>215</v>
      </c>
      <c r="B78" s="17">
        <v>53125</v>
      </c>
      <c r="C78" s="31">
        <f t="shared" si="2"/>
        <v>0.8990326914486995</v>
      </c>
    </row>
    <row r="79" spans="1:3" ht="12.75">
      <c r="A79" s="26" t="s">
        <v>179</v>
      </c>
      <c r="B79" s="17">
        <v>58800</v>
      </c>
      <c r="C79" s="31">
        <f t="shared" si="2"/>
        <v>1.0891956140825356</v>
      </c>
    </row>
    <row r="80" spans="1:3" ht="12.75">
      <c r="A80" s="26" t="s">
        <v>217</v>
      </c>
      <c r="B80" s="17">
        <v>61625</v>
      </c>
      <c r="C80" s="31">
        <f t="shared" si="2"/>
        <v>1.1838582143363838</v>
      </c>
    </row>
    <row r="81" spans="1:3" ht="12.75">
      <c r="A81" s="26" t="s">
        <v>159</v>
      </c>
      <c r="B81" s="17">
        <v>63000</v>
      </c>
      <c r="C81" s="31">
        <f t="shared" si="2"/>
        <v>1.2299329312740974</v>
      </c>
    </row>
    <row r="82" spans="1:3" ht="12.75">
      <c r="A82" s="26" t="s">
        <v>216</v>
      </c>
      <c r="B82" s="17">
        <v>63750</v>
      </c>
      <c r="C82" s="31">
        <f t="shared" si="2"/>
        <v>1.2550645950583048</v>
      </c>
    </row>
    <row r="83" spans="1:3" ht="12.75">
      <c r="A83" s="26" t="s">
        <v>199</v>
      </c>
      <c r="B83" s="17">
        <v>64500</v>
      </c>
      <c r="C83" s="31">
        <f t="shared" si="2"/>
        <v>1.2801962588425122</v>
      </c>
    </row>
    <row r="84" spans="1:3" ht="12.75">
      <c r="A84" s="26" t="s">
        <v>211</v>
      </c>
      <c r="B84" s="17">
        <v>65875</v>
      </c>
      <c r="C84" s="31">
        <f t="shared" si="2"/>
        <v>1.3262709757802258</v>
      </c>
    </row>
    <row r="85" spans="1:3" ht="12.75">
      <c r="A85" s="26" t="s">
        <v>225</v>
      </c>
      <c r="B85" s="17">
        <v>72250</v>
      </c>
      <c r="C85" s="31">
        <f t="shared" si="2"/>
        <v>1.539890117945989</v>
      </c>
    </row>
    <row r="86" spans="1:3" ht="12.75">
      <c r="A86" s="26" t="s">
        <v>224</v>
      </c>
      <c r="B86" s="17">
        <v>74375</v>
      </c>
      <c r="C86" s="31">
        <f t="shared" si="2"/>
        <v>1.6110964986679102</v>
      </c>
    </row>
    <row r="87" spans="1:3" ht="12.75">
      <c r="A87" s="26" t="s">
        <v>213</v>
      </c>
      <c r="B87" s="17">
        <v>76500</v>
      </c>
      <c r="C87" s="31">
        <f t="shared" si="2"/>
        <v>1.6823028793898311</v>
      </c>
    </row>
    <row r="88" spans="1:3" ht="12.75">
      <c r="A88" s="26" t="s">
        <v>204</v>
      </c>
      <c r="B88" s="17">
        <v>77400</v>
      </c>
      <c r="C88" s="31">
        <f t="shared" si="2"/>
        <v>1.7124608759308801</v>
      </c>
    </row>
    <row r="89" spans="1:3" ht="12.75">
      <c r="A89" s="26" t="s">
        <v>214</v>
      </c>
      <c r="B89" s="17">
        <v>81937.5</v>
      </c>
      <c r="C89" s="31">
        <f t="shared" si="2"/>
        <v>1.8645074418253351</v>
      </c>
    </row>
    <row r="90" spans="1:3" ht="12.75">
      <c r="A90" s="26" t="s">
        <v>207</v>
      </c>
      <c r="B90" s="17">
        <v>82875</v>
      </c>
      <c r="C90" s="31">
        <f t="shared" si="2"/>
        <v>1.8959220215555943</v>
      </c>
    </row>
    <row r="91" spans="1:3" ht="12.75">
      <c r="A91" s="26" t="s">
        <v>198</v>
      </c>
      <c r="B91" s="17">
        <v>96750</v>
      </c>
      <c r="C91" s="31">
        <f t="shared" si="2"/>
        <v>2.3608578015634323</v>
      </c>
    </row>
    <row r="92" spans="1:3" ht="12.75">
      <c r="A92" s="26" t="s">
        <v>142</v>
      </c>
      <c r="B92" s="17">
        <v>103530</v>
      </c>
      <c r="C92" s="31">
        <f t="shared" si="2"/>
        <v>2.5880480421726673</v>
      </c>
    </row>
    <row r="93" spans="1:3" ht="12.75">
      <c r="A93" s="26" t="s">
        <v>157</v>
      </c>
      <c r="B93" s="17">
        <v>110000</v>
      </c>
      <c r="C93" s="31">
        <f t="shared" si="2"/>
        <v>2.8048505284177634</v>
      </c>
    </row>
    <row r="94" spans="1:3" ht="12.75">
      <c r="A94" s="26" t="s">
        <v>151</v>
      </c>
      <c r="B94" s="17">
        <v>121000</v>
      </c>
      <c r="C94" s="31">
        <f t="shared" si="2"/>
        <v>3.1734482639194725</v>
      </c>
    </row>
    <row r="95" spans="1:3" ht="13.5" thickBot="1">
      <c r="A95" s="26" t="s">
        <v>140</v>
      </c>
      <c r="B95" s="19">
        <v>127500</v>
      </c>
      <c r="C95" s="31">
        <f t="shared" si="2"/>
        <v>3.391256016715937</v>
      </c>
    </row>
    <row r="96" ht="13.5" thickTop="1"/>
    <row r="97" spans="1:2" ht="12.75">
      <c r="A97" s="26" t="s">
        <v>233</v>
      </c>
      <c r="B97" s="17">
        <f>AVERAGE(B2:B95)</f>
        <v>26295.31914893617</v>
      </c>
    </row>
    <row r="98" spans="1:2" ht="12.75">
      <c r="A98" s="26" t="s">
        <v>235</v>
      </c>
      <c r="B98" s="17">
        <f>_xlfn.STDEV.S(B2:B95)</f>
        <v>29842.831196528055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6.57421875" style="0" bestFit="1" customWidth="1"/>
    <col min="2" max="2" width="12.00390625" style="0" bestFit="1" customWidth="1"/>
    <col min="3" max="3" width="18.57421875" style="0" bestFit="1" customWidth="1"/>
    <col min="4" max="4" width="12.00390625" style="0" bestFit="1" customWidth="1"/>
  </cols>
  <sheetData>
    <row r="1" spans="1:4" ht="12.75">
      <c r="A1" s="34" t="s">
        <v>112</v>
      </c>
      <c r="B1" s="34"/>
      <c r="C1" s="34" t="s">
        <v>124</v>
      </c>
      <c r="D1" s="34"/>
    </row>
    <row r="2" spans="1:4" ht="12.75">
      <c r="A2" s="32"/>
      <c r="B2" s="32"/>
      <c r="C2" s="32"/>
      <c r="D2" s="32"/>
    </row>
    <row r="3" spans="1:4" ht="12.75">
      <c r="A3" s="32" t="s">
        <v>233</v>
      </c>
      <c r="B3" s="32">
        <v>26295.31914893617</v>
      </c>
      <c r="C3" s="32" t="s">
        <v>233</v>
      </c>
      <c r="D3" s="32">
        <v>30.638297872340427</v>
      </c>
    </row>
    <row r="4" spans="1:4" ht="12.75">
      <c r="A4" s="32" t="s">
        <v>236</v>
      </c>
      <c r="B4" s="32">
        <v>3078.0530144613763</v>
      </c>
      <c r="C4" s="32" t="s">
        <v>236</v>
      </c>
      <c r="D4" s="32">
        <v>0.7022940257550632</v>
      </c>
    </row>
    <row r="5" spans="1:4" ht="12.75">
      <c r="A5" s="32" t="s">
        <v>130</v>
      </c>
      <c r="B5" s="32">
        <v>15656.25</v>
      </c>
      <c r="C5" s="32" t="s">
        <v>130</v>
      </c>
      <c r="D5" s="32">
        <v>30</v>
      </c>
    </row>
    <row r="6" spans="1:4" ht="12.75">
      <c r="A6" s="32" t="s">
        <v>237</v>
      </c>
      <c r="B6" s="32">
        <v>14910</v>
      </c>
      <c r="C6" s="32" t="s">
        <v>237</v>
      </c>
      <c r="D6" s="32">
        <v>30</v>
      </c>
    </row>
    <row r="7" spans="1:4" ht="12.75">
      <c r="A7" s="32" t="s">
        <v>235</v>
      </c>
      <c r="B7" s="32">
        <v>29842.831196528055</v>
      </c>
      <c r="C7" s="32" t="s">
        <v>235</v>
      </c>
      <c r="D7" s="32">
        <v>6.808993205273289</v>
      </c>
    </row>
    <row r="8" spans="1:4" ht="12.75">
      <c r="A8" s="32" t="s">
        <v>238</v>
      </c>
      <c r="B8" s="32">
        <v>890594573.8244681</v>
      </c>
      <c r="C8" s="32" t="s">
        <v>238</v>
      </c>
      <c r="D8" s="32">
        <v>46.36238846945782</v>
      </c>
    </row>
    <row r="9" spans="1:4" ht="12.75">
      <c r="A9" s="32" t="s">
        <v>239</v>
      </c>
      <c r="B9" s="32">
        <v>2.0796373022614776</v>
      </c>
      <c r="C9" s="32" t="s">
        <v>239</v>
      </c>
      <c r="D9" s="32">
        <v>1.5121885619664428</v>
      </c>
    </row>
    <row r="10" spans="1:4" ht="12.75">
      <c r="A10" s="32" t="s">
        <v>240</v>
      </c>
      <c r="B10" s="32">
        <v>1.6642715185530272</v>
      </c>
      <c r="C10" s="32" t="s">
        <v>240</v>
      </c>
      <c r="D10" s="32">
        <v>0.5992650034325191</v>
      </c>
    </row>
    <row r="11" spans="1:4" ht="12.75">
      <c r="A11" s="32" t="s">
        <v>241</v>
      </c>
      <c r="B11" s="32">
        <v>127431.25</v>
      </c>
      <c r="C11" s="32" t="s">
        <v>241</v>
      </c>
      <c r="D11" s="32">
        <v>30</v>
      </c>
    </row>
    <row r="12" spans="1:4" ht="12.75">
      <c r="A12" s="32" t="s">
        <v>242</v>
      </c>
      <c r="B12" s="32">
        <v>68.75</v>
      </c>
      <c r="C12" s="32" t="s">
        <v>242</v>
      </c>
      <c r="D12" s="32">
        <v>15</v>
      </c>
    </row>
    <row r="13" spans="1:4" ht="12.75">
      <c r="A13" s="32" t="s">
        <v>243</v>
      </c>
      <c r="B13" s="32">
        <v>127500</v>
      </c>
      <c r="C13" s="32" t="s">
        <v>243</v>
      </c>
      <c r="D13" s="32">
        <v>45</v>
      </c>
    </row>
    <row r="14" spans="1:4" ht="12.75">
      <c r="A14" s="32" t="s">
        <v>229</v>
      </c>
      <c r="B14" s="32">
        <v>2471760</v>
      </c>
      <c r="C14" s="32" t="s">
        <v>229</v>
      </c>
      <c r="D14" s="32">
        <v>2880</v>
      </c>
    </row>
    <row r="15" spans="1:4" ht="13.5" thickBot="1">
      <c r="A15" s="33" t="s">
        <v>244</v>
      </c>
      <c r="B15" s="33">
        <v>94</v>
      </c>
      <c r="C15" s="33" t="s">
        <v>244</v>
      </c>
      <c r="D15" s="33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Azimuth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Langley</dc:creator>
  <cp:keywords/>
  <dc:description/>
  <cp:lastModifiedBy>R. Andrews</cp:lastModifiedBy>
  <cp:lastPrinted>2001-12-05T15:40:15Z</cp:lastPrinted>
  <dcterms:created xsi:type="dcterms:W3CDTF">2001-11-27T21:31:21Z</dcterms:created>
  <dcterms:modified xsi:type="dcterms:W3CDTF">2013-06-03T21:25:51Z</dcterms:modified>
  <cp:category/>
  <cp:version/>
  <cp:contentType/>
  <cp:contentStatus/>
</cp:coreProperties>
</file>