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Andrews\Documents\643\"/>
    </mc:Choice>
  </mc:AlternateContent>
  <bookViews>
    <workbookView xWindow="0" yWindow="0" windowWidth="15360" windowHeight="7620"/>
  </bookViews>
  <sheets>
    <sheet name="Data" sheetId="1" r:id="rId1"/>
    <sheet name="Plots" sheetId="2" r:id="rId2"/>
    <sheet name="Component solution" sheetId="6" r:id="rId3"/>
    <sheet name="WolframAlpha" sheetId="8" r:id="rId4"/>
    <sheet name="Demo" sheetId="16" r:id="rId5"/>
    <sheet name="set 1" sheetId="17" r:id="rId6"/>
    <sheet name="set 2" sheetId="18" r:id="rId7"/>
    <sheet name="set 3" sheetId="19" r:id="rId8"/>
    <sheet name="JMP 1" sheetId="14" r:id="rId9"/>
    <sheet name="JMP 2" sheetId="15" r:id="rId10"/>
    <sheet name="SPSS" sheetId="7" r:id="rId11"/>
    <sheet name="COV Prin. Comp" sheetId="5" r:id="rId12"/>
    <sheet name="Principal Components" sheetId="4" r:id="rId13"/>
    <sheet name="Plot All" sheetId="3" r:id="rId14"/>
    <sheet name="SAS 1" sheetId="9" r:id="rId15"/>
    <sheet name="SAS Prin Comp" sheetId="11" r:id="rId16"/>
    <sheet name="Sheet5" sheetId="13" r:id="rId17"/>
  </sheets>
  <definedNames>
    <definedName name="_AMO_ContentDefinition_197823545" hidden="1">"'Partitions:8'"</definedName>
    <definedName name="_AMO_ContentDefinition_197823545.0" hidden="1">"'&lt;ContentDefinition name=""Principal Components"" rsid=""197823545"" type=""Task"" format=""ReportXml"" imgfmt=""ActiveX"" created=""01/30/2013 16:12:41"" modifed=""01/30/2013 16:12:41"" user=""Classroom"" apply=""False"" css=""C:\Program Files\SASHome'"</definedName>
    <definedName name="_AMO_ContentDefinition_197823545.1" hidden="1">"'\SASAddinforMicrosoftOffice\5.1\Styles\AMODefault.css"" range=""Principal_Components"" auto=""False"" xTime=""00:00:00.3540203"" rTime=""00:00:00.4280245"" bgnew=""False"" nFmt=""False"" grphSet=""False"" imgY=""0"" imgX=""0""&gt;_x000D_
  &lt;files&gt;C:\Users\Clas'"</definedName>
    <definedName name="_AMO_ContentDefinition_197823545.2" hidden="1">"'sroom\Documents\My SAS Files\Add-In for Microsoft Office\_SOA_Principal_Components_129681858\main.srx&lt;/files&gt;_x000D_
  &lt;parents /&gt;_x000D_
  &lt;children /&gt;_x000D_
  &lt;param n=""TaskID"" v=""2CA35611-DBC3-423A-BD1E-799BD69C41C0"" /&gt;_x000D_
  &lt;param n=""DisplayName"" v=""Principal'"</definedName>
    <definedName name="_AMO_ContentDefinition_197823545.3" hidden="1">"' Components"" /&gt;_x000D_
  &lt;param n=""DisplayType"" v=""Task"" /&gt;_x000D_
  &lt;param n=""RawValues"" v=""True"" /&gt;_x000D_
  &lt;param n=""AMO_Version"" v=""5.1"" /&gt;_x000D_
  &lt;param n=""ServerName"" v=""Local"" /&gt;_x000D_
  &lt;param n=""AMO_Template"" v="""" /&gt;_x000D_
  &lt;param n=""UseDataConstr'"</definedName>
    <definedName name="_AMO_ContentDefinition_197823545.4" hidden="1">"'aints"" v=""False"" /&gt;_x000D_
  &lt;param n=""SizeDataConstraints"" v=""0"" /&gt;_x000D_
  &lt;param n=""AMO_InputDataSource"" v=""&amp;lt;ExcelDataSource Version=&amp;quot;4.2&amp;quot; WB=&amp;quot;C:\Users\Classroom\Documents\Copy of transformations_exmpl-ch2.xls&amp;quot; WS=&amp;quot;Data&amp;q'"</definedName>
    <definedName name="_AMO_ContentDefinition_197823545.5" hidden="1">"'uot; SrvLib=&amp;quot;WORK&amp;quot; SrvDS=&amp;quot;_EXCEL_&amp;quot; Rng=&amp;quot;I3:J8&amp;quot; RN=&amp;quot;_AMO_XLDS578405209&amp;quot; /&amp;gt;"" /&gt;_x000D_
  &lt;param n=""ClassName"" v=""SAS.OfficeAddin.Task"" /&gt;_x000D_
  &lt;param n=""XlNative"" v=""False"" /&gt;_x000D_
  &lt;param n=""UnselectedIds"" v'"</definedName>
    <definedName name="_AMO_ContentDefinition_197823545.6" hidden="1">"'="""" /&gt;_x000D_
  &lt;param n=""_ROM_Version_"" v=""1.3"" /&gt;_x000D_
  &lt;param n=""_ROM_Application_"" v=""ODS"" /&gt;_x000D_
  &lt;param n=""_ROM_AppVersion_"" v=""9.3"" /&gt;_x000D_
  &lt;param n=""maxReportCols"" v=""5"" /&gt;_x000D_
  &lt;fids n=""main.srx"" v=""0"" /&gt;_x000D_
  &lt;ExcelXMLOptions AdjColW'"</definedName>
    <definedName name="_AMO_ContentDefinition_197823545.7" hidden="1">"'idths=""True"" RowOpt=""InsertEntire"" ColOpt=""InsertCells"" /&gt;_x000D_
&lt;/ContentDefinition&gt;'"</definedName>
    <definedName name="_AMO_ContentLocation_197823545_ROM_F0.SEC2.Princomp_1.SEC1.BDY.Correlation_Matrix" hidden="1">"'Partitions:2'"</definedName>
    <definedName name="_AMO_ContentLocation_197823545_ROM_F0.SEC2.Princomp_1.SEC1.BDY.Correlation_Matrix.0" hidden="1">"'&lt;ContentLocation path=""F0.SEC2.Princomp_1.SEC1.BDY.Correlation_Matrix"" rsid=""197823545"" tag=""ROM"" fid=""0""&gt;_x000D_
  &lt;param n=""_NumRows"" v=""4"" /&gt;_x000D_
  &lt;param n=""_NumCols"" v=""3"" /&gt;_x000D_
  &lt;param n=""tableSig"" v=""R:R=4:C=3:FCR=3:FCC=1:RSP.1=1,H,3'"</definedName>
    <definedName name="_AMO_ContentLocation_197823545_ROM_F0.SEC2.Princomp_1.SEC1.BDY.Correlation_Matrix.1" hidden="1">"'"" /&gt;_x000D_
  &lt;param n=""leftMargin"" v=""1"" /&gt;_x000D_
&lt;/ContentLocation&gt;'"</definedName>
    <definedName name="_AMO_ContentLocation_197823545_ROM_F0.SEC2.Princomp_1.SEC1.BDY.Eigenvalues_of_the_Correlation_Matrix" hidden="1">"'Partitions:2'"</definedName>
    <definedName name="_AMO_ContentLocation_197823545_ROM_F0.SEC2.Princomp_1.SEC1.BDY.Eigenvalues_of_the_Correlation_Matrix.0" hidden="1">"'&lt;ContentLocation path=""F0.SEC2.Princomp_1.SEC1.BDY.Eigenvalues_of_the_Correlation_Matrix"" rsid=""197823545"" tag=""ROM"" fid=""0""&gt;_x000D_
  &lt;param n=""_NumRows"" v=""4"" /&gt;_x000D_
  &lt;param n=""_NumCols"" v=""5"" /&gt;_x000D_
  &lt;param n=""tableSig"" v=""R:R=4:C=5:FCR=3'"</definedName>
    <definedName name="_AMO_ContentLocation_197823545_ROM_F0.SEC2.Princomp_1.SEC1.BDY.Eigenvalues_of_the_Correlation_Matrix.1" hidden="1">"':FCC=1:RSP.1=1,H,5"" /&gt;_x000D_
  &lt;param n=""leftMargin"" v=""0"" /&gt;_x000D_
&lt;/ContentLocation&gt;'"</definedName>
    <definedName name="_AMO_ContentLocation_197823545_ROM_F0.SEC2.Princomp_1.SEC1.BDY.Eigenvectors" hidden="1">"'Partitions:2'"</definedName>
    <definedName name="_AMO_ContentLocation_197823545_ROM_F0.SEC2.Princomp_1.SEC1.BDY.Eigenvectors.0" hidden="1">"'&lt;ContentLocation path=""F0.SEC2.Princomp_1.SEC1.BDY.Eigenvectors"" rsid=""197823545"" tag=""ROM"" fid=""0""&gt;_x000D_
  &lt;param n=""_NumRows"" v=""4"" /&gt;_x000D_
  &lt;param n=""_NumCols"" v=""3"" /&gt;_x000D_
  &lt;param n=""tableSig"" v=""R:R=4:C=3:FCR=3:FCC=1:RSP.1=1,H,3"" /&gt;_x000D_
'"</definedName>
    <definedName name="_AMO_ContentLocation_197823545_ROM_F0.SEC2.Princomp_1.SEC1.BDY.Eigenvectors.1" hidden="1">"'  &lt;param n=""leftMargin"" v=""1"" /&gt;_x000D_
&lt;/ContentLocation&gt;'"</definedName>
    <definedName name="_AMO_ContentLocation_197823545_ROM_F0.SEC2.Princomp_1.SEC1.BDY.Number_of_Observations__Variables_and_Partial_Variables" hidden="1">"'Partitions:2'"</definedName>
    <definedName name="_AMO_ContentLocation_197823545_ROM_F0.SEC2.Princomp_1.SEC1.BDY.Number_of_Observations__Variables_and_Partial_Variables.0" hidden="1">"'&lt;ContentLocation path=""F0.SEC2.Princomp_1.SEC1.BDY.Number_of_Observations__Variables_and_Partial_Variables"" rsid=""197823545"" tag=""ROM"" fid=""0""&gt;_x000D_
  &lt;param n=""_NumRows"" v=""2"" /&gt;_x000D_
  &lt;param n=""_NumCols"" v=""2"" /&gt;_x000D_
  &lt;param n=""tableSig"" v'"</definedName>
    <definedName name="_AMO_ContentLocation_197823545_ROM_F0.SEC2.Princomp_1.SEC1.BDY.Number_of_Observations__Variables_and_Partial_Variables.1" hidden="1">"'=""R:R=2:C=2:FCR=1:FCC=1"" /&gt;_x000D_
  &lt;param n=""leftMargin"" v=""1"" /&gt;_x000D_
&lt;/ContentLocation&gt;'"</definedName>
    <definedName name="_AMO_ContentLocation_197823545_ROM_F0.SEC2.Princomp_1.SEC1.BDY.Simple_Statistics" hidden="1">"'Partitions:2'"</definedName>
    <definedName name="_AMO_ContentLocation_197823545_ROM_F0.SEC2.Princomp_1.SEC1.BDY.Simple_Statistics.0" hidden="1">"'&lt;ContentLocation path=""F0.SEC2.Princomp_1.SEC1.BDY.Simple_Statistics"" rsid=""197823545"" tag=""ROM"" fid=""0""&gt;_x000D_
  &lt;param n=""_NumRows"" v=""4"" /&gt;_x000D_
  &lt;param n=""_NumCols"" v=""3"" /&gt;_x000D_
  &lt;param n=""tableSig"" v=""R:R=4:C=3:FCR=3:FCC=1:RSP.1=1,H,3""'"</definedName>
    <definedName name="_AMO_ContentLocation_197823545_ROM_F0.SEC2.Princomp_1.SEC1.BDY.Simple_Statistics.1" hidden="1">"' /&gt;_x000D_
  &lt;param n=""leftMargin"" v=""1"" /&gt;_x000D_
&lt;/ContentLocation&gt;'"</definedName>
    <definedName name="_AMO_ContentLocation_197823545_ROM_F0.SEC2.Princomp_1.SEC1.FTR.TXT1" hidden="1">"'&lt;ContentLocation path=""F0.SEC2.Princomp_1.SEC1.FTR.TXT1"" rsid=""197823545"" tag=""ROM"" fid=""0""&gt;_x000D_
  &lt;param n=""_NumRows"" v=""1"" /&gt;_x000D_
  &lt;param n=""_NumCols"" v=""5"" /&gt;_x000D_
&lt;/ContentLocation&gt;'"</definedName>
    <definedName name="_AMO_ContentLocation_197823545_ROM_F0.SEC2.Princomp_1.SEC1.HDR.TXT1" hidden="1">"'&lt;ContentLocation path=""F0.SEC2.Princomp_1.SEC1.HDR.TXT1"" rsid=""197823545"" tag=""ROM"" fid=""0""&gt;_x000D_
  &lt;param n=""_NumRows"" v=""1"" /&gt;_x000D_
  &lt;param n=""_NumCols"" v=""5"" /&gt;_x000D_
&lt;/ContentLocation&gt;'"</definedName>
    <definedName name="_AMO_SingleObject_197823545_ROM_F0.SEC2.Princomp_1.SEC1.BDY.Correlation_Matrix" hidden="1">'SAS Prin Comp'!$B$11:$D$14</definedName>
    <definedName name="_AMO_SingleObject_197823545_ROM_F0.SEC2.Princomp_1.SEC1.BDY.Eigenvalues_of_the_Correlation_Matrix" hidden="1">'SAS Prin Comp'!$A$16:$E$19</definedName>
    <definedName name="_AMO_SingleObject_197823545_ROM_F0.SEC2.Princomp_1.SEC1.BDY.Eigenvectors" hidden="1">'SAS Prin Comp'!$B$21:$D$24</definedName>
    <definedName name="_AMO_SingleObject_197823545_ROM_F0.SEC2.Princomp_1.SEC1.BDY.Number_of_Observations__Variables_and_Partial_Variables" hidden="1">'SAS Prin Comp'!$B$3:$C$4</definedName>
    <definedName name="_AMO_SingleObject_197823545_ROM_F0.SEC2.Princomp_1.SEC1.BDY.Simple_Statistics" hidden="1">'SAS Prin Comp'!$B$6:$D$9</definedName>
    <definedName name="_AMO_SingleObject_197823545_ROM_F0.SEC2.Princomp_1.SEC1.FTR.TXT1" hidden="1">'SAS Prin Comp'!$A$26:$E$26</definedName>
    <definedName name="_AMO_SingleObject_197823545_ROM_F0.SEC2.Princomp_1.SEC1.HDR.TXT1" hidden="1">'SAS Prin Comp'!$A$1:$E$1</definedName>
    <definedName name="_AMO_SingleValue_197823545_TaskState" hidden="1">"'Partitions:6'"</definedName>
    <definedName name="_AMO_SingleValue_197823545_TaskState.0" hidden="1">"'SASUNICODEzVjbbtpAEJ3nSv2HKM9pICSVGilNRIBWUQqh2CV9i8CY1AqYyDZt+vc9M9618QUwxJQIgfcyc2bmzO7s4gu6ohea0oQO6DfZ5JFPDs3Ipc90SCd0TFU8DzDjkoXxEWZdepTZOQU0pg/0Ce0ruqT39I4uyKQBMJ6g46I1hSbLdoHsCIZDzxhnew3gTdFja4wfQO8w8oO1zmD/VHzQfjD2VOYMquN7TC36il9t1Ue7Dc8mQHOAN'"</definedName>
    <definedName name="_AMO_SingleValue_197823545_TaskState.1" hidden="1">"'BC7A/RsOoJ+PxXjR8ifALsaWTkSz0KEOWTZf/aPo/XEc5booj9E20FEt5j9Cw9msG8L6hDPj+DFBj8WIhjSOX7PqAZb5+gdRmz1Iw8ZzRZOJtKyJAL2MsmkgfEwngcw0JT2QOH4K5CTKD/hScgnx9mRMe5b6PvS08g+NALl1xz6rshVCtuplWSnUogrLc3rbYa1xdkOkJ3NeNXai3ymEW9kxWZXeSzj4OkDrSPxZHdA3vrnVXStYuO5uXg0'"</definedName>
    <definedName name="_AMO_SingleValue_197823545_TaskState.2" hidden="1">"'UvtiICtuJLbagtai77Ie25h7kV4syVIh+1OZjfuVpVFdozeT3bk+LoN+YfQP3SGHBj6W7BYb0hOMByrPHF3oMe+fOeZ35UFb8scsv0Rsax735VNXfApExlUaY8hO9siTIdY4Vy3ZE46sdHvP3GR3QzF/KoX2upbuydymdVZrLdYDPZbU0qN91OZejvTm9b6IRrrq59f6iSDoCjzGfBD1eK98SYxsexLk1/9d265sxHBWKzuySi/Pq6Jr6U5'"</definedName>
    <definedName name="_AMO_SingleValue_197823545_TaskState.3" hidden="1">"'qenMhZ0m0pKaWXpTwI5RiZ0rIvwM+enIjYdx7IPRwc4nnOupetTgzxbin9nMDUZiZuhrXEvaqhXw38PsN7Vi/DwvZHexJ3dB3gu3wR4oXE7v+OcHYs+JH3/b86ByNWWdMC7H6kLGA9iT3OMa4kfrE94Ae2h3YvMPp0hXef8BaE7vbxPcBntRRAdmj9HpM5uz1udZr6P/mvJmbk9CT12d8U/R95duQbJsl5zsduYlxfrIvZeTPlBiqEa4Z1U'"</definedName>
    <definedName name="_AMO_SingleValue_197823545_TaskState.4" hidden="1">"'S+u4aMrcvZOsY19kz+G3mQSvKybfy1Ehk4yWHgXjx+2mv8Wrch2l7Jea/lRK0tvYWoW4jkUepVuXGf5sQd23oLkdcx6gKh3LjPcuLWlnYddbr67erudCOrpdjNqa4Q+W2SliuD7fVn3lhOZX8Ft8n6ux2PPTnPZvKOypJ2PBOecPx/mNkcKrzVb81024APt9L3RN+H/ZD/ou/f0kgjiYG1ffVeMf0WYjuPl73nOy54R3pNjMttZ6Ot5vxXW'"</definedName>
    <definedName name="_AMO_SingleValue_197823545_TaskState.5" hidden="1">"'Za7SmTlkv4B'"</definedName>
    <definedName name="_AMO_XLDS280233036" hidden="1">Data!$I$3:$J$8</definedName>
    <definedName name="_AMO_XLDS354152067" hidden="1">Data!$I$3:$J$8</definedName>
    <definedName name="_AMO_XLDS517772354" hidden="1">Data!$I$3:$J$8</definedName>
    <definedName name="_AMO_XLDS578405209" hidden="1">Data!$I$3:$J$8</definedName>
    <definedName name="_AMO_XLDS697174867" hidden="1">Data!$I$3:$J$8</definedName>
    <definedName name="_AMO_XLDS802658351" hidden="1">Data!$A$1:$H$5</definedName>
    <definedName name="_AMO_XmlVersion" hidden="1">"'1'"</definedName>
    <definedName name="solver_adj" localSheetId="2" hidden="1">'Component solution'!$B$20:$B$21</definedName>
    <definedName name="solver_adj" localSheetId="4" hidden="1">Demo!$E$20</definedName>
    <definedName name="solver_adj" localSheetId="12" hidden="1">'Principal Components'!$J$25</definedName>
    <definedName name="solver_cvg" localSheetId="2" hidden="1">0.0001</definedName>
    <definedName name="solver_cvg" localSheetId="4" hidden="1">0.0001</definedName>
    <definedName name="solver_cvg" localSheetId="12" hidden="1">0.0001</definedName>
    <definedName name="solver_drv" localSheetId="2" hidden="1">1</definedName>
    <definedName name="solver_drv" localSheetId="4" hidden="1">1</definedName>
    <definedName name="solver_drv" localSheetId="12" hidden="1">1</definedName>
    <definedName name="solver_eng" localSheetId="4" hidden="1">1</definedName>
    <definedName name="solver_est" localSheetId="2" hidden="1">1</definedName>
    <definedName name="solver_est" localSheetId="4" hidden="1">1</definedName>
    <definedName name="solver_est" localSheetId="12" hidden="1">1</definedName>
    <definedName name="solver_itr" localSheetId="2" hidden="1">100</definedName>
    <definedName name="solver_itr" localSheetId="4" hidden="1">2147483647</definedName>
    <definedName name="solver_itr" localSheetId="12" hidden="1">100</definedName>
    <definedName name="solver_lhs1" localSheetId="2" hidden="1">'Component solution'!$H$21</definedName>
    <definedName name="solver_lhs2" localSheetId="2" hidden="1">'Component solution'!$B$23</definedName>
    <definedName name="solver_lin" localSheetId="2" hidden="1">2</definedName>
    <definedName name="solver_lin" localSheetId="12" hidden="1">2</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2" hidden="1">2</definedName>
    <definedName name="solver_neg" localSheetId="4" hidden="1">1</definedName>
    <definedName name="solver_neg" localSheetId="12" hidden="1">2</definedName>
    <definedName name="solver_nod" localSheetId="4" hidden="1">2147483647</definedName>
    <definedName name="solver_num" localSheetId="2" hidden="1">2</definedName>
    <definedName name="solver_num" localSheetId="4" hidden="1">0</definedName>
    <definedName name="solver_num" localSheetId="12" hidden="1">0</definedName>
    <definedName name="solver_nwt" localSheetId="2" hidden="1">1</definedName>
    <definedName name="solver_nwt" localSheetId="4" hidden="1">1</definedName>
    <definedName name="solver_nwt" localSheetId="12" hidden="1">1</definedName>
    <definedName name="solver_opt" localSheetId="2" hidden="1">'Component solution'!$H$20</definedName>
    <definedName name="solver_opt" localSheetId="4" hidden="1">Demo!$E$21</definedName>
    <definedName name="solver_opt" localSheetId="12" hidden="1">'Principal Components'!$J$27</definedName>
    <definedName name="solver_pre" localSheetId="2" hidden="1">0.000001</definedName>
    <definedName name="solver_pre" localSheetId="4" hidden="1">0.0000001</definedName>
    <definedName name="solver_pre" localSheetId="12" hidden="1">0.000001</definedName>
    <definedName name="solver_rbv" localSheetId="4" hidden="1">1</definedName>
    <definedName name="solver_rel1" localSheetId="2" hidden="1">2</definedName>
    <definedName name="solver_rel2" localSheetId="2" hidden="1">2</definedName>
    <definedName name="solver_rhs1" localSheetId="2" hidden="1">0</definedName>
    <definedName name="solver_rhs2" localSheetId="2" hidden="1">1</definedName>
    <definedName name="solver_rlx" localSheetId="4" hidden="1">2</definedName>
    <definedName name="solver_rsd" localSheetId="4" hidden="1">0</definedName>
    <definedName name="solver_scl" localSheetId="2" hidden="1">2</definedName>
    <definedName name="solver_scl" localSheetId="4" hidden="1">1</definedName>
    <definedName name="solver_scl" localSheetId="12" hidden="1">2</definedName>
    <definedName name="solver_sho" localSheetId="2" hidden="1">2</definedName>
    <definedName name="solver_sho" localSheetId="4" hidden="1">2</definedName>
    <definedName name="solver_sho" localSheetId="12" hidden="1">2</definedName>
    <definedName name="solver_ssz" localSheetId="4" hidden="1">100</definedName>
    <definedName name="solver_tim" localSheetId="2" hidden="1">100</definedName>
    <definedName name="solver_tim" localSheetId="4" hidden="1">2147483647</definedName>
    <definedName name="solver_tim" localSheetId="12" hidden="1">100</definedName>
    <definedName name="solver_tol" localSheetId="2" hidden="1">0.05</definedName>
    <definedName name="solver_tol" localSheetId="4" hidden="1">0.01</definedName>
    <definedName name="solver_tol" localSheetId="12" hidden="1">0.05</definedName>
    <definedName name="solver_typ" localSheetId="2" hidden="1">3</definedName>
    <definedName name="solver_typ" localSheetId="4" hidden="1">3</definedName>
    <definedName name="solver_typ" localSheetId="12" hidden="1">3</definedName>
    <definedName name="solver_val" localSheetId="2" hidden="1">0</definedName>
    <definedName name="solver_val" localSheetId="4" hidden="1">0</definedName>
    <definedName name="solver_val" localSheetId="12" hidden="1">-15</definedName>
    <definedName name="solver_ver" localSheetId="4" hidden="1">3</definedName>
    <definedName name="X_1">Demo!$B$3:$B$11</definedName>
  </definedNames>
  <calcPr calcId="162913"/>
</workbook>
</file>

<file path=xl/calcChain.xml><?xml version="1.0" encoding="utf-8"?>
<calcChain xmlns="http://schemas.openxmlformats.org/spreadsheetml/2006/main">
  <c r="A19" i="19" l="1"/>
  <c r="A18" i="19"/>
  <c r="A16" i="19"/>
  <c r="A15" i="19"/>
  <c r="A19" i="18"/>
  <c r="A18" i="18"/>
  <c r="A16" i="18"/>
  <c r="A15" i="18"/>
  <c r="A19" i="17"/>
  <c r="A18" i="17"/>
  <c r="A16" i="17"/>
  <c r="A15" i="17"/>
  <c r="G15" i="16"/>
  <c r="F15" i="16"/>
  <c r="F14" i="16"/>
  <c r="D14" i="16"/>
  <c r="C14" i="16"/>
  <c r="B14" i="16"/>
  <c r="F13" i="16"/>
  <c r="D13" i="16"/>
  <c r="C13" i="16"/>
  <c r="B13" i="16"/>
  <c r="H12" i="16"/>
  <c r="H15" i="16" s="1"/>
  <c r="D12" i="16"/>
  <c r="C12" i="16"/>
  <c r="B12" i="16"/>
  <c r="G11" i="16"/>
  <c r="G14" i="16" s="1"/>
  <c r="F10" i="16"/>
  <c r="H5" i="16"/>
  <c r="H22" i="16" s="1"/>
  <c r="H4" i="16"/>
  <c r="G4" i="16"/>
  <c r="G21" i="16" s="1"/>
  <c r="H3" i="16"/>
  <c r="H20" i="16" s="1"/>
  <c r="G3" i="16"/>
  <c r="G20" i="16" s="1"/>
  <c r="F3" i="16"/>
  <c r="F20" i="16" s="1"/>
  <c r="I5" i="16" l="1"/>
  <c r="E6" i="16"/>
  <c r="E18" i="16" s="1"/>
  <c r="I3" i="16"/>
  <c r="F4" i="16"/>
  <c r="F5" i="16"/>
  <c r="H21" i="16"/>
  <c r="G5" i="16"/>
  <c r="I4" i="16"/>
  <c r="H40" i="7"/>
  <c r="H43" i="7"/>
  <c r="G40" i="7"/>
  <c r="G42" i="7"/>
  <c r="B23" i="6"/>
  <c r="A21" i="6" s="1"/>
  <c r="F21" i="6"/>
  <c r="F20" i="6"/>
  <c r="D20" i="6" a="1"/>
  <c r="D20" i="6" s="1"/>
  <c r="H20" i="6" s="1"/>
  <c r="H9" i="6"/>
  <c r="I8" i="6"/>
  <c r="F9" i="6"/>
  <c r="I9" i="6"/>
  <c r="E8" i="6"/>
  <c r="H8" i="6"/>
  <c r="I11" i="6" s="1"/>
  <c r="C12" i="6"/>
  <c r="C11" i="6"/>
  <c r="B33" i="5" a="1"/>
  <c r="F34" i="5" s="1"/>
  <c r="K15" i="5"/>
  <c r="C15" i="5"/>
  <c r="B31" i="5"/>
  <c r="K14" i="5"/>
  <c r="C14" i="5"/>
  <c r="B19" i="5"/>
  <c r="K13" i="5"/>
  <c r="J13" i="5"/>
  <c r="C13" i="5"/>
  <c r="B13" i="5"/>
  <c r="K12" i="5"/>
  <c r="J12" i="5"/>
  <c r="C12" i="5"/>
  <c r="C19" i="5"/>
  <c r="B12" i="5"/>
  <c r="B18" i="5" s="1"/>
  <c r="H19" i="5" s="1"/>
  <c r="K11" i="5"/>
  <c r="J11" i="5"/>
  <c r="C11" i="5"/>
  <c r="B11" i="5"/>
  <c r="K10" i="5"/>
  <c r="J10" i="5"/>
  <c r="C10" i="5"/>
  <c r="B10" i="5"/>
  <c r="K9" i="5"/>
  <c r="J9" i="5"/>
  <c r="C9" i="5"/>
  <c r="B9" i="5"/>
  <c r="E8" i="5"/>
  <c r="D8" i="5"/>
  <c r="E7" i="5"/>
  <c r="D7" i="5"/>
  <c r="E6" i="5"/>
  <c r="D6" i="5"/>
  <c r="E5" i="5"/>
  <c r="D5" i="5"/>
  <c r="E4" i="5"/>
  <c r="D4" i="5"/>
  <c r="Q15" i="4"/>
  <c r="Q14" i="4"/>
  <c r="Q13" i="4"/>
  <c r="P13" i="4"/>
  <c r="Q12" i="4"/>
  <c r="P12" i="4"/>
  <c r="Q11" i="4"/>
  <c r="P11" i="4"/>
  <c r="Q10" i="4"/>
  <c r="P10" i="4"/>
  <c r="Q9" i="4"/>
  <c r="P9" i="4"/>
  <c r="O15" i="4"/>
  <c r="O14" i="4"/>
  <c r="O13" i="4"/>
  <c r="N13" i="4"/>
  <c r="O12" i="4"/>
  <c r="N12" i="4"/>
  <c r="O11" i="4"/>
  <c r="N11" i="4"/>
  <c r="O10" i="4"/>
  <c r="N10" i="4"/>
  <c r="O9" i="4"/>
  <c r="N9" i="4"/>
  <c r="B33" i="4" a="1"/>
  <c r="E33" i="4" s="1"/>
  <c r="C15" i="4"/>
  <c r="B31" i="4"/>
  <c r="C30" i="4"/>
  <c r="B10" i="4"/>
  <c r="D4" i="4"/>
  <c r="D5" i="4"/>
  <c r="D6" i="4"/>
  <c r="D7" i="4"/>
  <c r="D8" i="4"/>
  <c r="C10" i="4"/>
  <c r="E4" i="4" s="1"/>
  <c r="B12" i="4"/>
  <c r="B18" i="4"/>
  <c r="C12" i="4"/>
  <c r="C19" i="4" s="1"/>
  <c r="J19" i="4" s="1"/>
  <c r="C14" i="4"/>
  <c r="B19" i="4" s="1"/>
  <c r="C18" i="4"/>
  <c r="C13" i="4"/>
  <c r="B13" i="4"/>
  <c r="C11" i="4"/>
  <c r="B11" i="4"/>
  <c r="C9" i="4"/>
  <c r="B9" i="4"/>
  <c r="B27" i="1" a="1"/>
  <c r="C28" i="1" s="1"/>
  <c r="D27" i="1"/>
  <c r="A5" i="3"/>
  <c r="B5" i="3"/>
  <c r="A6" i="3"/>
  <c r="B6" i="3"/>
  <c r="A7" i="3"/>
  <c r="B7" i="3"/>
  <c r="A8" i="3"/>
  <c r="B8" i="3"/>
  <c r="B4" i="3"/>
  <c r="A4" i="3"/>
  <c r="C15" i="1"/>
  <c r="C10" i="1"/>
  <c r="E5" i="1"/>
  <c r="E6" i="1"/>
  <c r="C11" i="3" s="1"/>
  <c r="E7" i="1"/>
  <c r="E8" i="1"/>
  <c r="C13" i="3" s="1"/>
  <c r="E4" i="1"/>
  <c r="B10" i="1"/>
  <c r="D4" i="1"/>
  <c r="D10" i="1" s="1"/>
  <c r="D5" i="1"/>
  <c r="A10" i="3" s="1"/>
  <c r="D6" i="1"/>
  <c r="D7" i="1"/>
  <c r="A12" i="3" s="1"/>
  <c r="D8" i="1"/>
  <c r="C14" i="1"/>
  <c r="C12" i="1"/>
  <c r="C22" i="1" s="1"/>
  <c r="B12" i="1"/>
  <c r="B21" i="1" s="1"/>
  <c r="C11" i="1"/>
  <c r="C13" i="1"/>
  <c r="B13" i="1"/>
  <c r="B11" i="1"/>
  <c r="C9" i="1"/>
  <c r="B9" i="1"/>
  <c r="A20" i="6"/>
  <c r="A23" i="6" s="1"/>
  <c r="D9" i="5"/>
  <c r="D10" i="5"/>
  <c r="E10" i="5"/>
  <c r="D11" i="5"/>
  <c r="D12" i="5"/>
  <c r="D18" i="5"/>
  <c r="D13" i="5"/>
  <c r="E14" i="5"/>
  <c r="E18" i="5" s="1"/>
  <c r="C18" i="5"/>
  <c r="C30" i="5"/>
  <c r="B33" i="5"/>
  <c r="C33" i="5"/>
  <c r="D33" i="5"/>
  <c r="E33" i="5"/>
  <c r="F33" i="5"/>
  <c r="B34" i="5"/>
  <c r="C34" i="5"/>
  <c r="D34" i="5"/>
  <c r="E34" i="5"/>
  <c r="D19" i="5"/>
  <c r="F28" i="1"/>
  <c r="D28" i="1"/>
  <c r="B28" i="1"/>
  <c r="E27" i="1"/>
  <c r="C27" i="1"/>
  <c r="E8" i="4"/>
  <c r="E6" i="4"/>
  <c r="G43" i="7"/>
  <c r="G45" i="7"/>
  <c r="H42" i="7"/>
  <c r="H45" i="7" s="1"/>
  <c r="D21" i="6"/>
  <c r="H21" i="6"/>
  <c r="H18" i="5"/>
  <c r="E7" i="4"/>
  <c r="E28" i="1"/>
  <c r="F27" i="1"/>
  <c r="F21" i="16" l="1"/>
  <c r="J6" i="16" a="1"/>
  <c r="F22" i="16"/>
  <c r="G22" i="16"/>
  <c r="E7" i="16"/>
  <c r="E10" i="4"/>
  <c r="D11" i="4"/>
  <c r="C21" i="1"/>
  <c r="B22" i="1"/>
  <c r="A11" i="3"/>
  <c r="C9" i="3"/>
  <c r="E10" i="1"/>
  <c r="E13" i="1"/>
  <c r="E12" i="1"/>
  <c r="E22" i="1" s="1"/>
  <c r="E9" i="1"/>
  <c r="E11" i="1"/>
  <c r="G4" i="1"/>
  <c r="C10" i="3"/>
  <c r="G5" i="1"/>
  <c r="D15" i="3" s="1"/>
  <c r="D10" i="4"/>
  <c r="D13" i="4"/>
  <c r="F8" i="4" s="1"/>
  <c r="B33" i="4"/>
  <c r="F33" i="4"/>
  <c r="E34" i="4"/>
  <c r="C33" i="4"/>
  <c r="B34" i="4"/>
  <c r="F34" i="4"/>
  <c r="D33" i="4"/>
  <c r="C34" i="4"/>
  <c r="D12" i="1"/>
  <c r="D21" i="1" s="1"/>
  <c r="J18" i="4"/>
  <c r="J22" i="1"/>
  <c r="J21" i="1"/>
  <c r="A13" i="3"/>
  <c r="F8" i="1"/>
  <c r="A18" i="3" s="1"/>
  <c r="B30" i="1" a="1"/>
  <c r="E14" i="1"/>
  <c r="D13" i="1"/>
  <c r="D9" i="1"/>
  <c r="D11" i="1"/>
  <c r="E15" i="1"/>
  <c r="A9" i="3"/>
  <c r="F4" i="1"/>
  <c r="C12" i="3"/>
  <c r="G7" i="1"/>
  <c r="D17" i="3" s="1"/>
  <c r="C24" i="1"/>
  <c r="B25" i="1"/>
  <c r="D12" i="4"/>
  <c r="D18" i="4" s="1"/>
  <c r="D34" i="4"/>
  <c r="E13" i="5"/>
  <c r="E12" i="5"/>
  <c r="E19" i="5" s="1"/>
  <c r="E21" i="5" s="1"/>
  <c r="E15" i="5"/>
  <c r="E9" i="5"/>
  <c r="E11" i="5"/>
  <c r="B36" i="5" a="1"/>
  <c r="B27" i="1"/>
  <c r="B18" i="1" s="1" a="1"/>
  <c r="D9" i="4"/>
  <c r="E5" i="4"/>
  <c r="K6" i="16" l="1"/>
  <c r="J6" i="16"/>
  <c r="L6" i="16"/>
  <c r="E21" i="16"/>
  <c r="G5" i="4"/>
  <c r="E14" i="4"/>
  <c r="F7" i="1"/>
  <c r="A17" i="3" s="1"/>
  <c r="F5" i="1"/>
  <c r="A15" i="3" s="1"/>
  <c r="K21" i="1"/>
  <c r="K22" i="1"/>
  <c r="E9" i="4"/>
  <c r="D22" i="1"/>
  <c r="E21" i="1"/>
  <c r="F7" i="4"/>
  <c r="F6" i="4"/>
  <c r="F4" i="4"/>
  <c r="F5" i="4"/>
  <c r="C18" i="1"/>
  <c r="B18" i="1"/>
  <c r="C19" i="1"/>
  <c r="B19" i="1"/>
  <c r="E30" i="5"/>
  <c r="D31" i="5"/>
  <c r="B31" i="1"/>
  <c r="E30" i="1"/>
  <c r="E31" i="1"/>
  <c r="F31" i="1"/>
  <c r="D31" i="1"/>
  <c r="D30" i="1"/>
  <c r="B30" i="1"/>
  <c r="F30" i="1"/>
  <c r="C30" i="1"/>
  <c r="C31" i="1"/>
  <c r="B36" i="4" a="1"/>
  <c r="F6" i="1"/>
  <c r="A16" i="3" s="1"/>
  <c r="D21" i="5"/>
  <c r="E11" i="4"/>
  <c r="E13" i="4"/>
  <c r="E24" i="1"/>
  <c r="D25" i="1"/>
  <c r="D37" i="5"/>
  <c r="E36" i="5"/>
  <c r="C37" i="5"/>
  <c r="D36" i="5"/>
  <c r="F37" i="5"/>
  <c r="B37" i="5"/>
  <c r="C36" i="5"/>
  <c r="B36" i="5"/>
  <c r="E37" i="5"/>
  <c r="F36" i="5"/>
  <c r="F9" i="1"/>
  <c r="F10" i="1"/>
  <c r="A14" i="3"/>
  <c r="F11" i="1"/>
  <c r="F12" i="1"/>
  <c r="F21" i="1" s="1"/>
  <c r="F13" i="1"/>
  <c r="G10" i="1"/>
  <c r="D14" i="3"/>
  <c r="G9" i="1"/>
  <c r="G8" i="1"/>
  <c r="D18" i="3" s="1"/>
  <c r="G6" i="1"/>
  <c r="D16" i="3" s="1"/>
  <c r="E12" i="4"/>
  <c r="E19" i="4" s="1"/>
  <c r="E15" i="4"/>
  <c r="J3" i="16" l="1"/>
  <c r="J5" i="16"/>
  <c r="J4" i="16"/>
  <c r="L4" i="16"/>
  <c r="M9" i="16" s="1"/>
  <c r="L3" i="16"/>
  <c r="M16" i="16" s="1"/>
  <c r="L5" i="16"/>
  <c r="K3" i="16"/>
  <c r="M4" i="16" s="1"/>
  <c r="K4" i="16"/>
  <c r="K5" i="16"/>
  <c r="D31" i="4"/>
  <c r="E30" i="4"/>
  <c r="G11" i="1"/>
  <c r="G6" i="4"/>
  <c r="G8" i="4"/>
  <c r="G15" i="4" s="1"/>
  <c r="G7" i="4"/>
  <c r="G4" i="4"/>
  <c r="F36" i="4"/>
  <c r="D37" i="4"/>
  <c r="B36" i="4"/>
  <c r="C37" i="4"/>
  <c r="E36" i="4"/>
  <c r="F37" i="4"/>
  <c r="D36" i="4"/>
  <c r="E37" i="4"/>
  <c r="C36" i="4"/>
  <c r="B37" i="4"/>
  <c r="D18" i="1" a="1"/>
  <c r="K19" i="4"/>
  <c r="D19" i="4"/>
  <c r="E18" i="4"/>
  <c r="G12" i="1"/>
  <c r="G22" i="1" s="1"/>
  <c r="L22" i="1" s="1"/>
  <c r="G15" i="1"/>
  <c r="E25" i="5"/>
  <c r="E26" i="5" s="1"/>
  <c r="D23" i="5"/>
  <c r="D22" i="5"/>
  <c r="D24" i="5"/>
  <c r="D26" i="5" s="1"/>
  <c r="F13" i="4"/>
  <c r="F10" i="4"/>
  <c r="F12" i="4"/>
  <c r="F18" i="4" s="1"/>
  <c r="F11" i="4"/>
  <c r="B39" i="4" a="1"/>
  <c r="F9" i="4"/>
  <c r="G13" i="1"/>
  <c r="G14" i="1"/>
  <c r="B33" i="1" a="1"/>
  <c r="F31" i="4" l="1"/>
  <c r="G30" i="4"/>
  <c r="C40" i="4"/>
  <c r="D39" i="4"/>
  <c r="B39" i="4"/>
  <c r="F40" i="4"/>
  <c r="D40" i="4"/>
  <c r="E40" i="4"/>
  <c r="B40" i="4"/>
  <c r="E39" i="4"/>
  <c r="F39" i="4"/>
  <c r="C39" i="4"/>
  <c r="C33" i="1"/>
  <c r="F34" i="1"/>
  <c r="C34" i="1"/>
  <c r="E33" i="1"/>
  <c r="B33" i="1"/>
  <c r="E34" i="1"/>
  <c r="B34" i="1"/>
  <c r="D33" i="1"/>
  <c r="D34" i="1"/>
  <c r="F33" i="1"/>
  <c r="H7" i="5"/>
  <c r="E27" i="5"/>
  <c r="H6" i="5" s="1"/>
  <c r="F22" i="1"/>
  <c r="G21" i="1"/>
  <c r="L21" i="1" s="1"/>
  <c r="L19" i="4"/>
  <c r="D27" i="5"/>
  <c r="H26" i="5"/>
  <c r="G6" i="5"/>
  <c r="G26" i="5"/>
  <c r="G8" i="5"/>
  <c r="G4" i="5"/>
  <c r="G5" i="5"/>
  <c r="D28" i="5"/>
  <c r="F25" i="1"/>
  <c r="G24" i="1"/>
  <c r="K18" i="4"/>
  <c r="E21" i="4"/>
  <c r="G12" i="4"/>
  <c r="G19" i="4" s="1"/>
  <c r="G10" i="4"/>
  <c r="G9" i="4"/>
  <c r="G13" i="4"/>
  <c r="G11" i="4"/>
  <c r="G14" i="4"/>
  <c r="E18" i="1"/>
  <c r="D19" i="1"/>
  <c r="E19" i="1"/>
  <c r="D18" i="1"/>
  <c r="D21" i="4"/>
  <c r="E25" i="4" l="1"/>
  <c r="E26" i="4" s="1"/>
  <c r="D23" i="4"/>
  <c r="D22" i="4"/>
  <c r="D24" i="4"/>
  <c r="D26" i="4" s="1"/>
  <c r="G27" i="5"/>
  <c r="H27" i="5"/>
  <c r="H5" i="5"/>
  <c r="E28" i="5"/>
  <c r="F19" i="4"/>
  <c r="G18" i="4"/>
  <c r="H14" i="5"/>
  <c r="G7" i="5"/>
  <c r="G11" i="5" s="1"/>
  <c r="G21" i="4"/>
  <c r="H4" i="5"/>
  <c r="H8" i="5"/>
  <c r="F18" i="1" a="1"/>
  <c r="G13" i="5" l="1"/>
  <c r="I4" i="5" s="1"/>
  <c r="G12" i="5"/>
  <c r="G9" i="5"/>
  <c r="L18" i="4"/>
  <c r="H11" i="5"/>
  <c r="H10" i="5"/>
  <c r="H12" i="5"/>
  <c r="H13" i="5"/>
  <c r="H9" i="5"/>
  <c r="G10" i="5"/>
  <c r="J8" i="4"/>
  <c r="E28" i="4"/>
  <c r="E27" i="4"/>
  <c r="J6" i="4" s="1"/>
  <c r="J7" i="4"/>
  <c r="G18" i="1"/>
  <c r="G19" i="1"/>
  <c r="F18" i="1"/>
  <c r="F19" i="1"/>
  <c r="H15" i="5"/>
  <c r="J26" i="4"/>
  <c r="I26" i="4"/>
  <c r="I6" i="4"/>
  <c r="D27" i="4"/>
  <c r="I7" i="4" s="1"/>
  <c r="I4" i="4"/>
  <c r="F21" i="4"/>
  <c r="F24" i="4" l="1"/>
  <c r="F26" i="4" s="1"/>
  <c r="G25" i="4"/>
  <c r="G26" i="4" s="1"/>
  <c r="F22" i="4"/>
  <c r="F23" i="4"/>
  <c r="I8" i="4"/>
  <c r="J4" i="4"/>
  <c r="D28" i="4"/>
  <c r="J5" i="4"/>
  <c r="I27" i="4"/>
  <c r="J27" i="4"/>
  <c r="I5" i="4"/>
  <c r="J15" i="4" s="1"/>
  <c r="I9" i="4" l="1"/>
  <c r="I11" i="4"/>
  <c r="I12" i="4"/>
  <c r="I10" i="4"/>
  <c r="I13" i="4"/>
  <c r="M4" i="4" s="1"/>
  <c r="J14" i="4"/>
  <c r="J12" i="4"/>
  <c r="J10" i="4"/>
  <c r="J9" i="4"/>
  <c r="J13" i="4"/>
  <c r="J11" i="4"/>
  <c r="G28" i="4"/>
  <c r="G27" i="4"/>
  <c r="L8" i="4"/>
  <c r="L5" i="4"/>
  <c r="L6" i="4"/>
  <c r="L4" i="4"/>
  <c r="L7" i="4"/>
  <c r="F27" i="4"/>
  <c r="K8" i="4" s="1"/>
  <c r="F28" i="4"/>
  <c r="K7" i="4"/>
  <c r="K4" i="4"/>
  <c r="K5" i="4"/>
  <c r="K6" i="4"/>
  <c r="K12" i="4" l="1"/>
  <c r="K11" i="4"/>
  <c r="L15" i="4"/>
  <c r="K13" i="4"/>
  <c r="K9" i="4"/>
  <c r="L14" i="4"/>
  <c r="K10" i="4"/>
  <c r="L12" i="4"/>
  <c r="L13" i="4"/>
  <c r="L9" i="4"/>
  <c r="L10" i="4"/>
  <c r="L11" i="4"/>
</calcChain>
</file>

<file path=xl/comments1.xml><?xml version="1.0" encoding="utf-8"?>
<comments xmlns="http://schemas.openxmlformats.org/spreadsheetml/2006/main">
  <authors>
    <author>randrews</author>
  </authors>
  <commentList>
    <comment ref="A18" authorId="0" shapeId="0">
      <text>
        <r>
          <rPr>
            <b/>
            <sz val="8"/>
            <color indexed="81"/>
            <rFont val="Tahoma"/>
            <family val="2"/>
          </rPr>
          <t>Values for this matrix can be found by multiplying the appropriate matrices.
The MMULT function has been used.</t>
        </r>
        <r>
          <rPr>
            <sz val="8"/>
            <color indexed="81"/>
            <rFont val="Tahoma"/>
            <family val="2"/>
          </rPr>
          <t xml:space="preserve">
</t>
        </r>
      </text>
    </comment>
    <comment ref="B18" authorId="0" shapeId="0">
      <text>
        <r>
          <rPr>
            <b/>
            <sz val="8"/>
            <color indexed="81"/>
            <rFont val="Tahoma"/>
            <family val="2"/>
          </rPr>
          <t>Uncorrected Sum of Squares and Cross Products for the Original data</t>
        </r>
        <r>
          <rPr>
            <sz val="8"/>
            <color indexed="81"/>
            <rFont val="Tahoma"/>
            <family val="2"/>
          </rPr>
          <t xml:space="preserve">
</t>
        </r>
      </text>
    </comment>
    <comment ref="D18" authorId="0" shapeId="0">
      <text>
        <r>
          <rPr>
            <b/>
            <sz val="8"/>
            <color indexed="81"/>
            <rFont val="Tahoma"/>
            <family val="2"/>
          </rPr>
          <t xml:space="preserve">Uncorrected Sum of Squares and Cross Products for the Centered data which is often referred to as the </t>
        </r>
        <r>
          <rPr>
            <b/>
            <sz val="10"/>
            <color indexed="12"/>
            <rFont val="Tahoma"/>
            <family val="2"/>
          </rPr>
          <t>Corrected Sum of Squares and Cross Products, SSCP</t>
        </r>
      </text>
    </comment>
    <comment ref="F18" authorId="0" shapeId="0">
      <text>
        <r>
          <rPr>
            <b/>
            <sz val="8"/>
            <color indexed="81"/>
            <rFont val="Tahoma"/>
            <family val="2"/>
          </rPr>
          <t>This the SSCP matrix for Standardized data</t>
        </r>
        <r>
          <rPr>
            <sz val="8"/>
            <color indexed="81"/>
            <rFont val="Tahoma"/>
            <family val="2"/>
          </rPr>
          <t xml:space="preserve">
</t>
        </r>
      </text>
    </comment>
    <comment ref="A21" authorId="0" shapeId="0">
      <text>
        <r>
          <rPr>
            <b/>
            <sz val="8"/>
            <color indexed="81"/>
            <rFont val="Tahoma"/>
            <family val="2"/>
          </rPr>
          <t>The value for this matrix are found by dividing the SSCP matrix by (n-1).</t>
        </r>
        <r>
          <rPr>
            <sz val="8"/>
            <color indexed="81"/>
            <rFont val="Tahoma"/>
            <family val="2"/>
          </rPr>
          <t xml:space="preserve">
</t>
        </r>
      </text>
    </comment>
    <comment ref="I21" authorId="0" shapeId="0">
      <text>
        <r>
          <rPr>
            <b/>
            <sz val="8"/>
            <color indexed="81"/>
            <rFont val="Tahoma"/>
            <family val="2"/>
          </rPr>
          <t>The generalized variance is the determinant of the matrix of variances and covariances</t>
        </r>
        <r>
          <rPr>
            <sz val="8"/>
            <color indexed="81"/>
            <rFont val="Tahoma"/>
            <family val="2"/>
          </rPr>
          <t xml:space="preserve">
</t>
        </r>
      </text>
    </comment>
    <comment ref="I22" authorId="0" shapeId="0">
      <text>
        <r>
          <rPr>
            <b/>
            <sz val="8"/>
            <color indexed="81"/>
            <rFont val="Tahoma"/>
            <family val="2"/>
          </rPr>
          <t>The Total Variance is the sum of all variances, which is the trace of the matrix of variances and covariances.</t>
        </r>
        <r>
          <rPr>
            <sz val="8"/>
            <color indexed="81"/>
            <rFont val="Tahoma"/>
            <family val="2"/>
          </rPr>
          <t xml:space="preserve">
</t>
        </r>
      </text>
    </comment>
  </commentList>
</comments>
</file>

<file path=xl/comments2.xml><?xml version="1.0" encoding="utf-8"?>
<comments xmlns="http://schemas.openxmlformats.org/spreadsheetml/2006/main">
  <authors>
    <author>School of Business</author>
  </authors>
  <commentList>
    <comment ref="B6" authorId="0" shapeId="0">
      <text>
        <r>
          <rPr>
            <b/>
            <sz val="8"/>
            <color indexed="81"/>
            <rFont val="Tahoma"/>
            <family val="2"/>
          </rPr>
          <t>It should be noted that a correlation matrix is a covariance matrix also, but the variances of all variables have the value of 1.</t>
        </r>
        <r>
          <rPr>
            <sz val="8"/>
            <color indexed="81"/>
            <rFont val="Tahoma"/>
            <family val="2"/>
          </rPr>
          <t xml:space="preserve">
</t>
        </r>
      </text>
    </comment>
    <comment ref="F6" authorId="0" shapeId="0">
      <text>
        <r>
          <rPr>
            <b/>
            <sz val="8"/>
            <color indexed="81"/>
            <rFont val="Tahoma"/>
            <family val="2"/>
          </rPr>
          <t>To solve for an eigenvalue initially pick a numerical value &gt; 0 and &lt; total variance for the matrix.</t>
        </r>
        <r>
          <rPr>
            <sz val="8"/>
            <color indexed="81"/>
            <rFont val="Tahoma"/>
            <family val="2"/>
          </rPr>
          <t xml:space="preserve">
</t>
        </r>
      </text>
    </comment>
    <comment ref="I11" authorId="0" shapeId="0">
      <text>
        <r>
          <rPr>
            <b/>
            <sz val="9"/>
            <color indexed="81"/>
            <rFont val="Times New Roman"/>
            <family val="1"/>
          </rPr>
          <t xml:space="preserve">If the value of </t>
        </r>
        <r>
          <rPr>
            <b/>
            <sz val="10"/>
            <color indexed="81"/>
            <rFont val="Symbol"/>
            <family val="1"/>
            <charset val="2"/>
          </rPr>
          <t>l</t>
        </r>
        <r>
          <rPr>
            <b/>
            <sz val="9"/>
            <color indexed="81"/>
            <rFont val="System"/>
            <family val="2"/>
          </rPr>
          <t xml:space="preserve"> </t>
        </r>
        <r>
          <rPr>
            <b/>
            <sz val="9"/>
            <color indexed="81"/>
            <rFont val="Times New Roman"/>
            <family val="1"/>
          </rPr>
          <t xml:space="preserve">is an eigenvalue then the value of this determinant will be zero.   Solver can be used to find a solution.   Remember that the number of eigenvalues (solutions) = number of variables so the solution found is the one closest to the starting value for </t>
        </r>
        <r>
          <rPr>
            <b/>
            <sz val="10"/>
            <color indexed="81"/>
            <rFont val="Symbol"/>
            <family val="1"/>
            <charset val="2"/>
          </rPr>
          <t>l</t>
        </r>
        <r>
          <rPr>
            <b/>
            <sz val="9"/>
            <color indexed="81"/>
            <rFont val="Times New Roman"/>
            <family val="1"/>
          </rPr>
          <t xml:space="preserve">.  </t>
        </r>
        <r>
          <rPr>
            <sz val="8"/>
            <color indexed="81"/>
            <rFont val="Tahoma"/>
            <family val="2"/>
          </rPr>
          <t xml:space="preserve">
</t>
        </r>
      </text>
    </comment>
    <comment ref="D19" authorId="0" shapeId="0">
      <text>
        <r>
          <rPr>
            <b/>
            <sz val="8"/>
            <color indexed="81"/>
            <rFont val="Tahoma"/>
            <family val="2"/>
          </rPr>
          <t xml:space="preserve">V (2 by 1 matrix)
times 
S (2 by 2 matrix)
yields a 
(2 by 1 matrix)
</t>
        </r>
        <r>
          <rPr>
            <sz val="8"/>
            <color indexed="81"/>
            <rFont val="Tahoma"/>
            <family val="2"/>
          </rPr>
          <t xml:space="preserve">
</t>
        </r>
      </text>
    </comment>
    <comment ref="H19" authorId="0" shapeId="0">
      <text>
        <r>
          <rPr>
            <b/>
            <sz val="12"/>
            <color indexed="81"/>
            <rFont val="Cambria"/>
            <family val="1"/>
          </rPr>
          <t xml:space="preserve">S*V - </t>
        </r>
        <r>
          <rPr>
            <b/>
            <sz val="12"/>
            <color indexed="81"/>
            <rFont val="Symbol"/>
            <family val="1"/>
            <charset val="2"/>
          </rPr>
          <t>l</t>
        </r>
        <r>
          <rPr>
            <b/>
            <sz val="12"/>
            <color indexed="81"/>
            <rFont val="Cambria"/>
            <family val="1"/>
          </rPr>
          <t>*V</t>
        </r>
        <r>
          <rPr>
            <sz val="8"/>
            <color indexed="81"/>
            <rFont val="Tahoma"/>
            <family val="2"/>
          </rPr>
          <t xml:space="preserve">
</t>
        </r>
      </text>
    </comment>
  </commentList>
</comments>
</file>

<file path=xl/comments3.xml><?xml version="1.0" encoding="utf-8"?>
<comments xmlns="http://schemas.openxmlformats.org/spreadsheetml/2006/main">
  <authors>
    <author>randrews</author>
  </authors>
  <commentList>
    <comment ref="I4" authorId="0" shapeId="0">
      <text>
        <r>
          <rPr>
            <b/>
            <sz val="8"/>
            <color indexed="81"/>
            <rFont val="Tahoma"/>
            <family val="2"/>
          </rPr>
          <t>Value calculated by dividing the negative of the transformed value of -10.6357 from cell I4 by the standard deviation of the values (which is also the square root of the eigenvalue for the associated eigenvector) and found in cell I13.</t>
        </r>
        <r>
          <rPr>
            <sz val="8"/>
            <color indexed="81"/>
            <rFont val="Tahoma"/>
            <family val="2"/>
          </rPr>
          <t xml:space="preserve">
</t>
        </r>
      </text>
    </comment>
    <comment ref="J4" authorId="0" shapeId="0">
      <text>
        <r>
          <rPr>
            <b/>
            <sz val="8"/>
            <color indexed="81"/>
            <rFont val="Tahoma"/>
            <family val="2"/>
          </rPr>
          <t xml:space="preserve">Note that this value is positive which is the opposite sign  of the value in cell I24.  This is not important because an eigenvector (principal component) </t>
        </r>
        <r>
          <rPr>
            <sz val="8"/>
            <color indexed="81"/>
            <rFont val="Tahoma"/>
            <family val="2"/>
          </rPr>
          <t xml:space="preserve">
</t>
        </r>
        <r>
          <rPr>
            <b/>
            <sz val="8"/>
            <color indexed="81"/>
            <rFont val="Tahoma"/>
            <family val="2"/>
          </rPr>
          <t>defines a direction in space and multiplying all values of coefficient by (-1) will only change the sign of the value but will not change the relation ship between the variables.  This value can be calculated if you divide the the negative of the value in I4 by of the value in I13. This operation is illustrated in the cell to the left in M4.</t>
        </r>
      </text>
    </comment>
    <comment ref="A18" authorId="0" shapeId="0">
      <text>
        <r>
          <rPr>
            <b/>
            <sz val="8"/>
            <color indexed="81"/>
            <rFont val="Tahoma"/>
            <family val="2"/>
          </rPr>
          <t>The value for this matrix are found by dividing the SSCP matrix by (n-1).</t>
        </r>
        <r>
          <rPr>
            <sz val="8"/>
            <color indexed="81"/>
            <rFont val="Tahoma"/>
            <family val="2"/>
          </rPr>
          <t xml:space="preserve">
</t>
        </r>
      </text>
    </comment>
    <comment ref="G18" authorId="0" shapeId="0">
      <text>
        <r>
          <rPr>
            <b/>
            <sz val="8"/>
            <color indexed="81"/>
            <rFont val="Tahoma"/>
            <family val="2"/>
          </rPr>
          <t>The generalized variance is the determinant of the matrix of variances and covariances</t>
        </r>
        <r>
          <rPr>
            <sz val="8"/>
            <color indexed="81"/>
            <rFont val="Tahoma"/>
            <family val="2"/>
          </rPr>
          <t xml:space="preserve">
</t>
        </r>
      </text>
    </comment>
    <comment ref="G19" authorId="0" shapeId="0">
      <text>
        <r>
          <rPr>
            <b/>
            <sz val="8"/>
            <color indexed="81"/>
            <rFont val="Tahoma"/>
            <family val="2"/>
          </rPr>
          <t>The Total Variance is the sum of all variances, which is the trace of the matrix of variances and covariances.</t>
        </r>
        <r>
          <rPr>
            <sz val="8"/>
            <color indexed="81"/>
            <rFont val="Tahoma"/>
            <family val="2"/>
          </rPr>
          <t xml:space="preserve">
</t>
        </r>
      </text>
    </comment>
  </commentList>
</comments>
</file>

<file path=xl/comments4.xml><?xml version="1.0" encoding="utf-8"?>
<comments xmlns="http://schemas.openxmlformats.org/spreadsheetml/2006/main">
  <authors>
    <author>randrews</author>
  </authors>
  <commentList>
    <comment ref="M4" authorId="0" shapeId="0">
      <text>
        <r>
          <rPr>
            <b/>
            <sz val="8"/>
            <color indexed="81"/>
            <rFont val="Tahoma"/>
            <family val="2"/>
          </rPr>
          <t>Value calculated by dividing the negative of the transformed value of -10.6357 from cell I4 by the standard deviation of the values (which is also the square root of the eigenvalue for the associated eigenvector) and found in cell I13.</t>
        </r>
        <r>
          <rPr>
            <sz val="8"/>
            <color indexed="81"/>
            <rFont val="Tahoma"/>
            <family val="2"/>
          </rPr>
          <t xml:space="preserve">
</t>
        </r>
      </text>
    </comment>
    <comment ref="N4" authorId="0" shapeId="0">
      <text>
        <r>
          <rPr>
            <b/>
            <sz val="8"/>
            <color indexed="81"/>
            <rFont val="Tahoma"/>
            <family val="2"/>
          </rPr>
          <t xml:space="preserve">Note that this value is positive which is the opposite sign  of the value in cell I24.  This is not important because an eigenvector (principal component) </t>
        </r>
        <r>
          <rPr>
            <sz val="8"/>
            <color indexed="81"/>
            <rFont val="Tahoma"/>
            <family val="2"/>
          </rPr>
          <t xml:space="preserve">
</t>
        </r>
        <r>
          <rPr>
            <b/>
            <sz val="8"/>
            <color indexed="81"/>
            <rFont val="Tahoma"/>
            <family val="2"/>
          </rPr>
          <t>defines a direction in space and multiplying all values of coefficient by (-1) will only change the sign of the value but will not change the relation ship between the variables.  This value can be calculated if you divide the the negative of the value in I4 by of the value in I13. This operation is illustrated in the cell to the left in M4.</t>
        </r>
      </text>
    </comment>
    <comment ref="A18" authorId="0" shapeId="0">
      <text>
        <r>
          <rPr>
            <b/>
            <sz val="8"/>
            <color indexed="81"/>
            <rFont val="Tahoma"/>
            <family val="2"/>
          </rPr>
          <t>The value for this matrix are found by dividing the SSCP matrix by (n-1).</t>
        </r>
        <r>
          <rPr>
            <sz val="8"/>
            <color indexed="81"/>
            <rFont val="Tahoma"/>
            <family val="2"/>
          </rPr>
          <t xml:space="preserve">
</t>
        </r>
      </text>
    </comment>
    <comment ref="I18" authorId="0" shapeId="0">
      <text>
        <r>
          <rPr>
            <b/>
            <sz val="8"/>
            <color indexed="81"/>
            <rFont val="Tahoma"/>
            <family val="2"/>
          </rPr>
          <t>The generalized variance is the determinant of the matrix of variances and covariances</t>
        </r>
        <r>
          <rPr>
            <sz val="8"/>
            <color indexed="81"/>
            <rFont val="Tahoma"/>
            <family val="2"/>
          </rPr>
          <t xml:space="preserve">
</t>
        </r>
      </text>
    </comment>
    <comment ref="I19" authorId="0" shapeId="0">
      <text>
        <r>
          <rPr>
            <b/>
            <sz val="8"/>
            <color indexed="81"/>
            <rFont val="Tahoma"/>
            <family val="2"/>
          </rPr>
          <t>The Total Variance is the sum of all variances, which is the trace of the matrix of variances and covariances.</t>
        </r>
        <r>
          <rPr>
            <sz val="8"/>
            <color indexed="81"/>
            <rFont val="Tahoma"/>
            <family val="2"/>
          </rPr>
          <t xml:space="preserve">
</t>
        </r>
      </text>
    </comment>
  </commentList>
</comments>
</file>

<file path=xl/sharedStrings.xml><?xml version="1.0" encoding="utf-8"?>
<sst xmlns="http://schemas.openxmlformats.org/spreadsheetml/2006/main" count="373" uniqueCount="154">
  <si>
    <t>Original</t>
  </si>
  <si>
    <t>Data</t>
  </si>
  <si>
    <t>X1</t>
  </si>
  <si>
    <t>X2</t>
  </si>
  <si>
    <t xml:space="preserve">Mean </t>
  </si>
  <si>
    <t>Centered</t>
  </si>
  <si>
    <t xml:space="preserve">Standardized </t>
  </si>
  <si>
    <t>Total</t>
  </si>
  <si>
    <t>Mean</t>
  </si>
  <si>
    <t>Sum of Sqrs</t>
  </si>
  <si>
    <t>Variance</t>
  </si>
  <si>
    <t>Std. Dev.</t>
  </si>
  <si>
    <t>Covariance(X1,X2) =</t>
  </si>
  <si>
    <t>Correlation(X1,X2) =</t>
  </si>
  <si>
    <t>Covariance</t>
  </si>
  <si>
    <t>Correlation</t>
  </si>
  <si>
    <t>Matrix</t>
  </si>
  <si>
    <t>X1s</t>
  </si>
  <si>
    <t>X2s</t>
  </si>
  <si>
    <r>
      <t>X1</t>
    </r>
    <r>
      <rPr>
        <b/>
        <vertAlign val="subscript"/>
        <sz val="10"/>
        <rFont val="Arial"/>
        <family val="2"/>
      </rPr>
      <t>d</t>
    </r>
  </si>
  <si>
    <r>
      <t>X2</t>
    </r>
    <r>
      <rPr>
        <b/>
        <vertAlign val="subscript"/>
        <sz val="10"/>
        <rFont val="Arial"/>
        <family val="2"/>
      </rPr>
      <t>d</t>
    </r>
  </si>
  <si>
    <r>
      <t>X'</t>
    </r>
    <r>
      <rPr>
        <sz val="10"/>
        <rFont val="Arial"/>
        <family val="2"/>
      </rPr>
      <t>•</t>
    </r>
    <r>
      <rPr>
        <sz val="10"/>
        <rFont val="Arial"/>
        <family val="2"/>
      </rPr>
      <t>X</t>
    </r>
  </si>
  <si>
    <t xml:space="preserve">Original </t>
  </si>
  <si>
    <t>X'</t>
  </si>
  <si>
    <r>
      <t>X</t>
    </r>
    <r>
      <rPr>
        <vertAlign val="subscript"/>
        <sz val="10"/>
        <rFont val="Arial"/>
        <family val="2"/>
      </rPr>
      <t>d</t>
    </r>
    <r>
      <rPr>
        <sz val="10"/>
        <rFont val="Arial"/>
        <family val="2"/>
      </rPr>
      <t>'</t>
    </r>
  </si>
  <si>
    <t>Standardized</t>
  </si>
  <si>
    <r>
      <t>X</t>
    </r>
    <r>
      <rPr>
        <vertAlign val="subscript"/>
        <sz val="10"/>
        <rFont val="Arial"/>
        <family val="2"/>
      </rPr>
      <t>s</t>
    </r>
    <r>
      <rPr>
        <sz val="10"/>
        <rFont val="Arial"/>
        <family val="2"/>
      </rPr>
      <t>'</t>
    </r>
  </si>
  <si>
    <t>Uncorrected Sum of Squares</t>
  </si>
  <si>
    <t>SSCP</t>
  </si>
  <si>
    <t>Generalized variance</t>
  </si>
  <si>
    <t>Total variance</t>
  </si>
  <si>
    <t>Eigenvalues</t>
  </si>
  <si>
    <t>Product of Eigenvalues</t>
  </si>
  <si>
    <t>Larger Eigenvalue</t>
  </si>
  <si>
    <t>Smaller Eigenvalue</t>
  </si>
  <si>
    <t>Vector Length</t>
  </si>
  <si>
    <t>Sum of Eigenvalues</t>
  </si>
  <si>
    <t>S = Covariance Matrix</t>
  </si>
  <si>
    <r>
      <rPr>
        <b/>
        <sz val="12"/>
        <rFont val="Symbol"/>
        <family val="1"/>
        <charset val="2"/>
      </rPr>
      <t>l</t>
    </r>
    <r>
      <rPr>
        <b/>
        <sz val="12"/>
        <rFont val="Arial"/>
        <family val="2"/>
      </rPr>
      <t>*</t>
    </r>
    <r>
      <rPr>
        <b/>
        <sz val="12"/>
        <rFont val="Times New Roman"/>
        <family val="1"/>
      </rPr>
      <t>I</t>
    </r>
  </si>
  <si>
    <t>Trace of S =</t>
  </si>
  <si>
    <t>Determinant of S =</t>
  </si>
  <si>
    <t xml:space="preserve">= Total Variance </t>
  </si>
  <si>
    <t xml:space="preserve">= Generalized Variance </t>
  </si>
  <si>
    <r>
      <t xml:space="preserve">S - </t>
    </r>
    <r>
      <rPr>
        <b/>
        <sz val="12"/>
        <rFont val="Symbol"/>
        <family val="1"/>
        <charset val="2"/>
      </rPr>
      <t>l</t>
    </r>
    <r>
      <rPr>
        <b/>
        <sz val="12"/>
        <rFont val="Arial"/>
        <family val="2"/>
      </rPr>
      <t>*</t>
    </r>
    <r>
      <rPr>
        <b/>
        <sz val="12"/>
        <rFont val="Times New Roman"/>
        <family val="1"/>
      </rPr>
      <t>I</t>
    </r>
  </si>
  <si>
    <r>
      <rPr>
        <b/>
        <sz val="14"/>
        <rFont val="Symbol"/>
        <family val="1"/>
        <charset val="2"/>
      </rPr>
      <t>l</t>
    </r>
    <r>
      <rPr>
        <b/>
        <sz val="14"/>
        <rFont val="Arial"/>
        <family val="2"/>
      </rPr>
      <t>=</t>
    </r>
  </si>
  <si>
    <r>
      <t xml:space="preserve">Determinant of S - </t>
    </r>
    <r>
      <rPr>
        <b/>
        <sz val="12"/>
        <rFont val="Symbol"/>
        <family val="1"/>
        <charset val="2"/>
      </rPr>
      <t>l</t>
    </r>
    <r>
      <rPr>
        <b/>
        <sz val="12"/>
        <rFont val="Times New Roman"/>
        <family val="1"/>
      </rPr>
      <t>*I=</t>
    </r>
  </si>
  <si>
    <t xml:space="preserve">The two solutions for eigenvalues are </t>
  </si>
  <si>
    <t>&amp;</t>
  </si>
  <si>
    <t>By convention the eigenvalues are arranged in descending order</t>
  </si>
  <si>
    <r>
      <t xml:space="preserve">For an eigenvalue one can solve for an eigenvector </t>
    </r>
    <r>
      <rPr>
        <b/>
        <sz val="12"/>
        <rFont val="Arial"/>
        <family val="2"/>
      </rPr>
      <t>V</t>
    </r>
    <r>
      <rPr>
        <sz val="10"/>
        <rFont val="Arial"/>
        <family val="2"/>
      </rPr>
      <t xml:space="preserve"> that satisfies the above definition.  </t>
    </r>
  </si>
  <si>
    <t xml:space="preserve">V </t>
  </si>
  <si>
    <t>S * V</t>
  </si>
  <si>
    <r>
      <rPr>
        <b/>
        <sz val="12"/>
        <rFont val="Symbol"/>
        <family val="1"/>
        <charset val="2"/>
      </rPr>
      <t xml:space="preserve">l </t>
    </r>
    <r>
      <rPr>
        <b/>
        <sz val="12"/>
        <rFont val="Arial"/>
        <family val="2"/>
      </rPr>
      <t>* V</t>
    </r>
  </si>
  <si>
    <r>
      <t xml:space="preserve">Eigenvalue </t>
    </r>
    <r>
      <rPr>
        <b/>
        <sz val="12"/>
        <rFont val="Symbol"/>
        <family val="1"/>
        <charset val="2"/>
      </rPr>
      <t>l</t>
    </r>
    <r>
      <rPr>
        <sz val="12"/>
        <rFont val="Arial"/>
        <family val="2"/>
      </rPr>
      <t xml:space="preserve"> =</t>
    </r>
  </si>
  <si>
    <t>difference</t>
  </si>
  <si>
    <t>= Length of V</t>
  </si>
  <si>
    <t xml:space="preserve">Normalized </t>
  </si>
  <si>
    <t>V</t>
  </si>
  <si>
    <t>Analyze &gt; Data Reduction &gt; Factor</t>
  </si>
  <si>
    <t>Specifying Scores tells SPSS to calculate the scores or transformed values for each of the Components [factors]</t>
  </si>
  <si>
    <t>Total Variance Explained</t>
  </si>
  <si>
    <t xml:space="preserve"> </t>
  </si>
  <si>
    <t>Component</t>
  </si>
  <si>
    <t>Initial Eigenvalues(a)</t>
  </si>
  <si>
    <t>Extraction Sums of Squared Loadings</t>
  </si>
  <si>
    <t>% of Variance</t>
  </si>
  <si>
    <t>Cumulative %</t>
  </si>
  <si>
    <t>Raw</t>
  </si>
  <si>
    <t>Rescaled</t>
  </si>
  <si>
    <t>Extraction Method: Principal Component Analysis.</t>
  </si>
  <si>
    <t>a</t>
  </si>
  <si>
    <t>When analyzing a covariance matrix, the initial eigenvalues are the same across the raw and rescaled solution.</t>
  </si>
  <si>
    <t>SPSS OUTPUT</t>
  </si>
  <si>
    <t>Component Matrix(a)</t>
  </si>
  <si>
    <t>2 components extracted.</t>
  </si>
  <si>
    <t xml:space="preserve">Vector Length = </t>
  </si>
  <si>
    <t xml:space="preserve">Normalized Vectors </t>
  </si>
  <si>
    <r>
      <t xml:space="preserve">C1 </t>
    </r>
    <r>
      <rPr>
        <b/>
        <sz val="8"/>
        <color indexed="14"/>
        <rFont val="Arial"/>
        <family val="2"/>
      </rPr>
      <t xml:space="preserve">or </t>
    </r>
    <r>
      <rPr>
        <b/>
        <sz val="10"/>
        <color indexed="14"/>
        <rFont val="Arial"/>
        <family val="2"/>
      </rPr>
      <t>X1</t>
    </r>
    <r>
      <rPr>
        <b/>
        <vertAlign val="subscript"/>
        <sz val="10"/>
        <color indexed="14"/>
        <rFont val="Arial"/>
        <family val="2"/>
      </rPr>
      <t>d</t>
    </r>
  </si>
  <si>
    <r>
      <t xml:space="preserve">C2 </t>
    </r>
    <r>
      <rPr>
        <b/>
        <sz val="8"/>
        <color indexed="14"/>
        <rFont val="Arial"/>
        <family val="2"/>
      </rPr>
      <t xml:space="preserve">or </t>
    </r>
    <r>
      <rPr>
        <b/>
        <sz val="10"/>
        <color indexed="14"/>
        <rFont val="Arial"/>
        <family val="2"/>
      </rPr>
      <t>X2</t>
    </r>
    <r>
      <rPr>
        <b/>
        <vertAlign val="subscript"/>
        <sz val="10"/>
        <color indexed="14"/>
        <rFont val="Arial"/>
        <family val="2"/>
      </rPr>
      <t>d</t>
    </r>
  </si>
  <si>
    <r>
      <t>X</t>
    </r>
    <r>
      <rPr>
        <vertAlign val="subscript"/>
        <sz val="10"/>
        <color indexed="14"/>
        <rFont val="Arial"/>
        <family val="2"/>
      </rPr>
      <t>d</t>
    </r>
    <r>
      <rPr>
        <sz val="10"/>
        <color indexed="14"/>
        <rFont val="Arial"/>
        <family val="2"/>
      </rPr>
      <t>'</t>
    </r>
  </si>
  <si>
    <r>
      <t>X</t>
    </r>
    <r>
      <rPr>
        <vertAlign val="subscript"/>
        <sz val="10"/>
        <color indexed="17"/>
        <rFont val="Arial"/>
        <family val="2"/>
      </rPr>
      <t>s</t>
    </r>
    <r>
      <rPr>
        <sz val="10"/>
        <color indexed="17"/>
        <rFont val="Arial"/>
        <family val="2"/>
      </rPr>
      <t>'</t>
    </r>
  </si>
  <si>
    <r>
      <t xml:space="preserve">Z1 </t>
    </r>
    <r>
      <rPr>
        <b/>
        <sz val="8"/>
        <color indexed="17"/>
        <rFont val="Arial"/>
        <family val="2"/>
      </rPr>
      <t xml:space="preserve">or </t>
    </r>
    <r>
      <rPr>
        <b/>
        <sz val="10"/>
        <color indexed="17"/>
        <rFont val="Arial"/>
        <family val="2"/>
      </rPr>
      <t>X1</t>
    </r>
    <r>
      <rPr>
        <b/>
        <vertAlign val="subscript"/>
        <sz val="10"/>
        <color indexed="17"/>
        <rFont val="Arial"/>
        <family val="2"/>
      </rPr>
      <t>s</t>
    </r>
  </si>
  <si>
    <r>
      <t xml:space="preserve">Z2 </t>
    </r>
    <r>
      <rPr>
        <b/>
        <sz val="8"/>
        <color indexed="17"/>
        <rFont val="Arial"/>
        <family val="2"/>
      </rPr>
      <t xml:space="preserve">or </t>
    </r>
    <r>
      <rPr>
        <b/>
        <sz val="10"/>
        <color indexed="17"/>
        <rFont val="Arial"/>
        <family val="2"/>
      </rPr>
      <t>X2</t>
    </r>
    <r>
      <rPr>
        <b/>
        <vertAlign val="subscript"/>
        <sz val="10"/>
        <color indexed="17"/>
        <rFont val="Arial"/>
        <family val="2"/>
      </rPr>
      <t>s</t>
    </r>
  </si>
  <si>
    <t xml:space="preserve">case # </t>
  </si>
  <si>
    <t>http://www.wolframalpha.com/</t>
  </si>
  <si>
    <t>Select the SAS tab in Excel</t>
  </si>
  <si>
    <t>Highlight the data to be analyzed with a row of variable names</t>
  </si>
  <si>
    <r>
      <t>Click on</t>
    </r>
    <r>
      <rPr>
        <b/>
        <sz val="10"/>
        <color indexed="12"/>
        <rFont val="Arial"/>
        <family val="2"/>
      </rPr>
      <t xml:space="preserve"> Tasks</t>
    </r>
    <r>
      <rPr>
        <sz val="10"/>
        <rFont val="Arial"/>
        <family val="2"/>
      </rPr>
      <t xml:space="preserve">, then select </t>
    </r>
    <r>
      <rPr>
        <b/>
        <sz val="10"/>
        <color indexed="12"/>
        <rFont val="Arial"/>
        <family val="2"/>
      </rPr>
      <t>Multivariate</t>
    </r>
    <r>
      <rPr>
        <sz val="10"/>
        <rFont val="Arial"/>
        <family val="2"/>
      </rPr>
      <t xml:space="preserve"> and then </t>
    </r>
    <r>
      <rPr>
        <b/>
        <sz val="10"/>
        <color indexed="12"/>
        <rFont val="Arial"/>
        <family val="2"/>
      </rPr>
      <t xml:space="preserve">Principal Components fordialogue </t>
    </r>
    <r>
      <rPr>
        <sz val="10"/>
        <color indexed="8"/>
        <rFont val="Arial"/>
        <family val="2"/>
      </rPr>
      <t xml:space="preserve">box to the right </t>
    </r>
    <r>
      <rPr>
        <sz val="10"/>
        <color indexed="8"/>
        <rFont val="Calibri"/>
        <family val="2"/>
      </rPr>
      <t>→</t>
    </r>
  </si>
  <si>
    <t>In the Data window choose the variables to be used as Analysis variables.</t>
  </si>
  <si>
    <t>Principal Components Analysis</t>
  </si>
  <si>
    <t>Observations</t>
  </si>
  <si>
    <t>Variables</t>
  </si>
  <si>
    <t>Simple Statistics</t>
  </si>
  <si>
    <t>StD</t>
  </si>
  <si>
    <t>Correlation Matrix</t>
  </si>
  <si>
    <t>Eigenvalues of the Correlation Matrix</t>
  </si>
  <si>
    <t>Eigenvalue</t>
  </si>
  <si>
    <t>Difference</t>
  </si>
  <si>
    <t>Proportion</t>
  </si>
  <si>
    <t>Cumulative</t>
  </si>
  <si>
    <t>Eigenvectors</t>
  </si>
  <si>
    <t>PRIN1</t>
  </si>
  <si>
    <t>PRIN2</t>
  </si>
  <si>
    <t>Covariance Matrix</t>
  </si>
  <si>
    <t>Total Variance</t>
  </si>
  <si>
    <t>Eigenvalues of the Covariance Matrix</t>
  </si>
  <si>
    <t>Generated by SAS ('Local', W32_7PRO) on January 30, 2013 at 4:15:56 PM</t>
  </si>
  <si>
    <t>performed on covariance matrix</t>
  </si>
  <si>
    <t>CORR_PRIN1</t>
  </si>
  <si>
    <t>CORR_PRIN2</t>
  </si>
  <si>
    <t>Generated by SAS ('Local', W32_7PRO) on January 30, 2013 at 4:26:12 PM</t>
  </si>
  <si>
    <t>performed on correlation matrix</t>
  </si>
  <si>
    <t>Select the JMP tab in Excel</t>
  </si>
  <si>
    <r>
      <t>Click on</t>
    </r>
    <r>
      <rPr>
        <b/>
        <sz val="10"/>
        <color indexed="12"/>
        <rFont val="Arial"/>
        <family val="2"/>
      </rPr>
      <t xml:space="preserve"> Preferences</t>
    </r>
    <r>
      <rPr>
        <sz val="10"/>
        <rFont val="Arial"/>
        <family val="2"/>
      </rPr>
      <t xml:space="preserve">, then check </t>
    </r>
    <r>
      <rPr>
        <b/>
        <sz val="10"/>
        <color indexed="12"/>
        <rFont val="Arial"/>
        <family val="2"/>
      </rPr>
      <t xml:space="preserve">Use first rows as column names </t>
    </r>
    <r>
      <rPr>
        <sz val="10"/>
        <rFont val="Arial"/>
        <family val="2"/>
      </rPr>
      <t xml:space="preserve">and then </t>
    </r>
    <r>
      <rPr>
        <b/>
        <sz val="10"/>
        <color indexed="12"/>
        <rFont val="Arial"/>
        <family val="2"/>
      </rPr>
      <t>you may change the Data Table Name if desired</t>
    </r>
  </si>
  <si>
    <r>
      <t xml:space="preserve">    </t>
    </r>
    <r>
      <rPr>
        <sz val="10"/>
        <rFont val="Arial"/>
        <family val="2"/>
      </rPr>
      <t xml:space="preserve"> Next click on</t>
    </r>
    <r>
      <rPr>
        <b/>
        <sz val="10"/>
        <color indexed="12"/>
        <rFont val="Arial"/>
        <family val="2"/>
      </rPr>
      <t xml:space="preserve"> JMP Data Table </t>
    </r>
    <r>
      <rPr>
        <sz val="10"/>
        <rFont val="Arial"/>
        <family val="2"/>
      </rPr>
      <t>to enter JMP</t>
    </r>
  </si>
  <si>
    <r>
      <t>In JMP select</t>
    </r>
    <r>
      <rPr>
        <b/>
        <sz val="10"/>
        <color indexed="12"/>
        <rFont val="Arial"/>
        <family val="2"/>
      </rPr>
      <t xml:space="preserve"> Analyze</t>
    </r>
  </si>
  <si>
    <r>
      <t xml:space="preserve">Select </t>
    </r>
    <r>
      <rPr>
        <b/>
        <sz val="10"/>
        <color indexed="12"/>
        <rFont val="Arial"/>
        <family val="2"/>
      </rPr>
      <t>Multivariate Methods</t>
    </r>
  </si>
  <si>
    <r>
      <t xml:space="preserve">Select </t>
    </r>
    <r>
      <rPr>
        <b/>
        <sz val="10"/>
        <color indexed="12"/>
        <rFont val="Arial"/>
        <family val="2"/>
      </rPr>
      <t>Principal Components</t>
    </r>
  </si>
  <si>
    <t>Move the desired variables (X1 &amp; X2) in to the Y, Columns area</t>
  </si>
  <si>
    <t>Click on OK to get initial output</t>
  </si>
  <si>
    <t>JMP Output</t>
  </si>
  <si>
    <t>Sample Covariance</t>
  </si>
  <si>
    <t>Correlation, R</t>
  </si>
  <si>
    <t>Case</t>
  </si>
  <si>
    <t>X_1</t>
  </si>
  <si>
    <t>X_2</t>
  </si>
  <si>
    <t>X_3</t>
  </si>
  <si>
    <t>r^2</t>
  </si>
  <si>
    <t>obs 1</t>
  </si>
  <si>
    <t>obs 2</t>
  </si>
  <si>
    <t>obs 3</t>
  </si>
  <si>
    <t>obs 4</t>
  </si>
  <si>
    <t>= total variance</t>
  </si>
  <si>
    <t>obs 5</t>
  </si>
  <si>
    <t>= Generalized Variance</t>
  </si>
  <si>
    <t>obs 6</t>
  </si>
  <si>
    <t>Data Analysis Covariance</t>
  </si>
  <si>
    <t>Data Analysis Correlation R</t>
  </si>
  <si>
    <t>obs 7</t>
  </si>
  <si>
    <t>obs 8</t>
  </si>
  <si>
    <t>obs 9</t>
  </si>
  <si>
    <t>λ1 =</t>
  </si>
  <si>
    <t>λ2 =</t>
  </si>
  <si>
    <t>λ3 =</t>
  </si>
  <si>
    <t xml:space="preserve"> (COV - λ*I)</t>
  </si>
  <si>
    <t>λ =</t>
  </si>
  <si>
    <r>
      <t xml:space="preserve">Determininant (COV - </t>
    </r>
    <r>
      <rPr>
        <sz val="11"/>
        <color theme="1"/>
        <rFont val="Calibri"/>
        <family val="2"/>
      </rPr>
      <t>λ*I) =</t>
    </r>
  </si>
  <si>
    <t>=eigenvalue 1</t>
  </si>
  <si>
    <t>=eigenvalue 2</t>
  </si>
  <si>
    <t>=eigenvalue 3</t>
  </si>
  <si>
    <t>= eigenvalue sum</t>
  </si>
  <si>
    <t>= eigenvalue product</t>
  </si>
  <si>
    <t>= Determinant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</si>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</sst>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0000"/>
    <numFmt numFmtId="165" formatCode="0.00000000"/>
    <numFmt numFmtId="166" formatCode="0.0000"/>
    <numFmt numFmtId="167" formatCode="0.000000"/>
    <numFmt numFmtId="168" formatCode="0.0000000"/>
  </numFmts>
  <fonts count="6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color indexed="12"/>
      <name val="Arial"/>
      <family val="2"/>
    </font>
    <font>
      <sz val="10"/>
      <color indexed="17"/>
      <name val="Arial"/>
      <family val="2"/>
    </font>
    <font>
      <b/>
      <sz val="10"/>
      <color indexed="12"/>
      <name val="Arial"/>
      <family val="2"/>
    </font>
    <font>
      <b/>
      <sz val="10"/>
      <name val="Arial"/>
      <family val="2"/>
    </font>
    <font>
      <b/>
      <sz val="10"/>
      <color indexed="17"/>
      <name val="Arial"/>
      <family val="2"/>
    </font>
    <font>
      <b/>
      <vertAlign val="subscript"/>
      <sz val="10"/>
      <name val="Arial"/>
      <family val="2"/>
    </font>
    <font>
      <b/>
      <sz val="10"/>
      <color indexed="61"/>
      <name val="Arial"/>
      <family val="2"/>
    </font>
    <font>
      <sz val="10"/>
      <name val="Arial"/>
      <family val="2"/>
    </font>
    <font>
      <vertAlign val="subscript"/>
      <sz val="10"/>
      <name val="Arial"/>
      <family val="2"/>
    </font>
    <font>
      <sz val="8"/>
      <color indexed="81"/>
      <name val="Tahoma"/>
      <family val="2"/>
    </font>
    <font>
      <b/>
      <sz val="8"/>
      <color indexed="81"/>
      <name val="Tahoma"/>
      <family val="2"/>
    </font>
    <font>
      <b/>
      <sz val="10"/>
      <color indexed="12"/>
      <name val="Tahoma"/>
      <family val="2"/>
    </font>
    <font>
      <b/>
      <sz val="10"/>
      <color indexed="8"/>
      <name val="Arial"/>
      <family val="2"/>
    </font>
    <font>
      <sz val="10"/>
      <color indexed="17"/>
      <name val="Arial"/>
      <family val="2"/>
    </font>
    <font>
      <sz val="10"/>
      <color indexed="8"/>
      <name val="Arial"/>
      <family val="2"/>
    </font>
    <font>
      <sz val="10"/>
      <color indexed="14"/>
      <name val="Arial"/>
      <family val="2"/>
    </font>
    <font>
      <sz val="10"/>
      <color indexed="22"/>
      <name val="Arial"/>
      <family val="2"/>
    </font>
    <font>
      <sz val="10"/>
      <color indexed="40"/>
      <name val="Arial"/>
      <family val="2"/>
    </font>
    <font>
      <b/>
      <sz val="12"/>
      <name val="Arial"/>
      <family val="2"/>
    </font>
    <font>
      <b/>
      <sz val="12"/>
      <name val="Symbol"/>
      <family val="1"/>
      <charset val="2"/>
    </font>
    <font>
      <sz val="12"/>
      <name val="Arial"/>
      <family val="2"/>
    </font>
    <font>
      <sz val="12"/>
      <name val="Times New Roman"/>
      <family val="1"/>
    </font>
    <font>
      <b/>
      <sz val="12"/>
      <name val="Times New Roman"/>
      <family val="1"/>
    </font>
    <font>
      <b/>
      <sz val="14"/>
      <name val="Symbol"/>
      <family val="1"/>
      <charset val="2"/>
    </font>
    <font>
      <b/>
      <sz val="14"/>
      <name val="Arial"/>
      <family val="2"/>
    </font>
    <font>
      <b/>
      <sz val="9"/>
      <color indexed="81"/>
      <name val="Times New Roman"/>
      <family val="1"/>
    </font>
    <font>
      <b/>
      <sz val="9"/>
      <color indexed="81"/>
      <name val="System"/>
      <family val="2"/>
    </font>
    <font>
      <b/>
      <sz val="10"/>
      <color indexed="81"/>
      <name val="Symbol"/>
      <family val="1"/>
      <charset val="2"/>
    </font>
    <font>
      <b/>
      <sz val="12"/>
      <color indexed="81"/>
      <name val="Cambria"/>
      <family val="1"/>
    </font>
    <font>
      <b/>
      <sz val="12"/>
      <color indexed="81"/>
      <name val="Symbol"/>
      <family val="1"/>
      <charset val="2"/>
    </font>
    <font>
      <b/>
      <sz val="10"/>
      <color indexed="14"/>
      <name val="Arial"/>
      <family val="2"/>
    </font>
    <font>
      <b/>
      <sz val="8"/>
      <color indexed="14"/>
      <name val="Arial"/>
      <family val="2"/>
    </font>
    <font>
      <b/>
      <vertAlign val="subscript"/>
      <sz val="10"/>
      <color indexed="14"/>
      <name val="Arial"/>
      <family val="2"/>
    </font>
    <font>
      <vertAlign val="subscript"/>
      <sz val="10"/>
      <color indexed="14"/>
      <name val="Arial"/>
      <family val="2"/>
    </font>
    <font>
      <vertAlign val="subscript"/>
      <sz val="10"/>
      <color indexed="17"/>
      <name val="Arial"/>
      <family val="2"/>
    </font>
    <font>
      <b/>
      <sz val="8"/>
      <color indexed="17"/>
      <name val="Arial"/>
      <family val="2"/>
    </font>
    <font>
      <b/>
      <vertAlign val="subscript"/>
      <sz val="10"/>
      <color indexed="17"/>
      <name val="Arial"/>
      <family val="2"/>
    </font>
    <font>
      <sz val="10"/>
      <color indexed="8"/>
      <name val="Calibri"/>
      <family val="2"/>
    </font>
    <font>
      <b/>
      <sz val="10"/>
      <color rgb="FF006600"/>
      <name val="Arial"/>
      <family val="2"/>
    </font>
    <font>
      <b/>
      <sz val="12"/>
      <color rgb="FF0000FF"/>
      <name val="Arial"/>
      <family val="2"/>
    </font>
    <font>
      <b/>
      <sz val="12"/>
      <color rgb="FF000000"/>
      <name val="Arial"/>
      <family val="2"/>
    </font>
    <font>
      <sz val="10"/>
      <color rgb="FF006600"/>
      <name val="Arial"/>
      <family val="2"/>
    </font>
    <font>
      <sz val="10"/>
      <color theme="9" tint="-0.499984740745262"/>
      <name val="Arial"/>
      <family val="2"/>
    </font>
    <font>
      <b/>
      <sz val="12"/>
      <color theme="9" tint="-0.499984740745262"/>
      <name val="Arial"/>
      <family val="2"/>
    </font>
    <font>
      <b/>
      <sz val="10"/>
      <color theme="9" tint="-0.499984740745262"/>
      <name val="Arial"/>
      <family val="2"/>
    </font>
    <font>
      <b/>
      <sz val="10"/>
      <color rgb="FF0000CC"/>
      <name val="Arial"/>
      <family val="2"/>
    </font>
    <font>
      <b/>
      <sz val="11"/>
      <color rgb="FF006600"/>
      <name val="Arial"/>
      <family val="2"/>
    </font>
    <font>
      <b/>
      <sz val="10"/>
      <color rgb="FFFF00FF"/>
      <name val="Arial"/>
      <family val="2"/>
    </font>
    <font>
      <sz val="10"/>
      <color rgb="FFFF00FF"/>
      <name val="Arial"/>
      <family val="2"/>
    </font>
    <font>
      <sz val="10"/>
      <color rgb="FF00B050"/>
      <name val="Arial"/>
      <family val="2"/>
    </font>
    <font>
      <b/>
      <sz val="10"/>
      <color rgb="FF00B050"/>
      <name val="Arial"/>
      <family val="2"/>
    </font>
    <font>
      <b/>
      <sz val="10"/>
      <color rgb="FFFF33CC"/>
      <name val="Arial"/>
      <family val="2"/>
    </font>
    <font>
      <b/>
      <sz val="10"/>
      <color rgb="FF0000FF"/>
      <name val="Arial"/>
      <family val="2"/>
    </font>
    <font>
      <sz val="10"/>
      <color rgb="FF0000FF"/>
      <name val="Arial"/>
      <family val="2"/>
    </font>
    <font>
      <b/>
      <sz val="11"/>
      <color rgb="FF0000FF"/>
      <name val="Arial"/>
      <family val="2"/>
    </font>
    <font>
      <sz val="11"/>
      <color theme="0" tint="-0.249977111117893"/>
      <name val="Calibri"/>
      <family val="2"/>
      <scheme val="minor"/>
    </font>
    <font>
      <sz val="11"/>
      <color rgb="FF3333FF"/>
      <name val="Calibri"/>
      <family val="2"/>
      <scheme val="minor"/>
    </font>
    <font>
      <sz val="11"/>
      <color theme="5" tint="-0.499984740745262"/>
      <name val="Calibri"/>
      <family val="2"/>
      <scheme val="minor"/>
    </font>
    <font>
      <i/>
      <sz val="11"/>
      <color rgb="FF3333FF"/>
      <name val="Calibri"/>
      <family val="2"/>
      <scheme val="minor"/>
    </font>
    <font>
      <i/>
      <sz val="11"/>
      <color theme="5" tint="-0.499984740745262"/>
      <name val="Calibri"/>
      <family val="2"/>
      <scheme val="minor"/>
    </font>
    <font>
      <sz val="11"/>
      <color rgb="FF00B050"/>
      <name val="Calibri"/>
      <family val="2"/>
      <scheme val="minor"/>
    </font>
    <font>
      <sz val="11"/>
      <color theme="1"/>
      <name val="Calibri"/>
      <family val="2"/>
    </font>
  </fonts>
  <fills count="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rgb="FFFF99FF"/>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s>
  <borders count="15">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s>
  <cellStyleXfs count="2">
    <xf numFmtId="0" fontId="0" fillId="0" borderId="0"/>
    <xf numFmtId="0" fontId="2" fillId="0" borderId="0"/>
  </cellStyleXfs>
  <cellXfs count="241">
    <xf numFmtId="0" fontId="0" fillId="0" borderId="0" xfId="0"/>
    <xf numFmtId="0" fontId="0" fillId="0" borderId="0" xfId="0" applyAlignment="1">
      <alignment horizontal="center"/>
    </xf>
    <xf numFmtId="0" fontId="5" fillId="0" borderId="0" xfId="0" applyFont="1" applyAlignment="1">
      <alignment horizontal="center"/>
    </xf>
    <xf numFmtId="0" fontId="5" fillId="0" borderId="1" xfId="0" applyFont="1" applyBorder="1" applyAlignment="1">
      <alignment horizontal="center"/>
    </xf>
    <xf numFmtId="0" fontId="3" fillId="0" borderId="0" xfId="0" applyFont="1" applyAlignment="1">
      <alignment horizontal="right"/>
    </xf>
    <xf numFmtId="0" fontId="6" fillId="0" borderId="0" xfId="0" applyFont="1" applyAlignment="1">
      <alignment horizontal="center"/>
    </xf>
    <xf numFmtId="0" fontId="0" fillId="2" borderId="0" xfId="0" applyFill="1"/>
    <xf numFmtId="0" fontId="3" fillId="2" borderId="0" xfId="0" applyFont="1" applyFill="1" applyAlignment="1">
      <alignment horizontal="right"/>
    </xf>
    <xf numFmtId="0" fontId="5" fillId="2" borderId="0" xfId="0" applyFont="1" applyFill="1" applyAlignment="1">
      <alignment horizontal="center"/>
    </xf>
    <xf numFmtId="0" fontId="0" fillId="2" borderId="0" xfId="0" applyFill="1" applyAlignment="1">
      <alignment horizontal="center"/>
    </xf>
    <xf numFmtId="0" fontId="6" fillId="2" borderId="0" xfId="0" applyFont="1" applyFill="1" applyAlignment="1">
      <alignment horizontal="center"/>
    </xf>
    <xf numFmtId="0" fontId="8" fillId="0" borderId="0" xfId="0" applyFont="1" applyAlignment="1">
      <alignment horizont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7" fillId="3" borderId="4" xfId="0" applyFont="1" applyFill="1" applyBorder="1" applyAlignment="1">
      <alignment horizontal="center"/>
    </xf>
    <xf numFmtId="0" fontId="7" fillId="3" borderId="5" xfId="0" applyFont="1" applyFill="1" applyBorder="1" applyAlignment="1">
      <alignment horizontal="center"/>
    </xf>
    <xf numFmtId="0" fontId="8" fillId="3" borderId="2"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8" fillId="3" borderId="5" xfId="0" applyFont="1" applyFill="1" applyBorder="1" applyAlignment="1">
      <alignment horizontal="center"/>
    </xf>
    <xf numFmtId="0" fontId="9" fillId="3" borderId="2" xfId="0" applyFont="1" applyFill="1" applyBorder="1" applyAlignment="1">
      <alignment horizontal="center"/>
    </xf>
    <xf numFmtId="0" fontId="9" fillId="3" borderId="3" xfId="0" applyFont="1" applyFill="1" applyBorder="1" applyAlignment="1">
      <alignment horizontal="center"/>
    </xf>
    <xf numFmtId="0" fontId="9" fillId="3" borderId="4" xfId="0" applyFont="1" applyFill="1" applyBorder="1" applyAlignment="1">
      <alignment horizontal="center"/>
    </xf>
    <xf numFmtId="0" fontId="9" fillId="3" borderId="5" xfId="0" applyFont="1" applyFill="1" applyBorder="1" applyAlignment="1">
      <alignment horizontal="center"/>
    </xf>
    <xf numFmtId="0" fontId="7" fillId="0" borderId="0" xfId="0" applyFont="1" applyAlignment="1">
      <alignment horizontal="center"/>
    </xf>
    <xf numFmtId="0" fontId="9" fillId="0" borderId="0" xfId="0" applyFont="1" applyAlignment="1">
      <alignment horizontal="center"/>
    </xf>
    <xf numFmtId="0" fontId="0" fillId="0" borderId="0" xfId="0" applyBorder="1"/>
    <xf numFmtId="0" fontId="9" fillId="0" borderId="0" xfId="0" applyFont="1"/>
    <xf numFmtId="0" fontId="11" fillId="0" borderId="0" xfId="0" applyFont="1" applyAlignment="1">
      <alignment horizontal="center"/>
    </xf>
    <xf numFmtId="0" fontId="5" fillId="0" borderId="2" xfId="0" applyFont="1" applyBorder="1" applyAlignment="1">
      <alignment horizontal="center"/>
    </xf>
    <xf numFmtId="0" fontId="5" fillId="0" borderId="6"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7" xfId="0" applyFont="1" applyBorder="1" applyAlignment="1">
      <alignment horizontal="center"/>
    </xf>
    <xf numFmtId="0" fontId="5" fillId="0" borderId="5" xfId="0" applyFont="1" applyBorder="1" applyAlignment="1">
      <alignment horizontal="center"/>
    </xf>
    <xf numFmtId="0" fontId="0" fillId="0" borderId="0" xfId="0" applyFill="1"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6" fillId="0" borderId="2" xfId="0" applyFont="1" applyBorder="1" applyAlignment="1">
      <alignment horizontal="center"/>
    </xf>
    <xf numFmtId="0" fontId="6" fillId="0" borderId="6"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5" fillId="0" borderId="0" xfId="0" applyFont="1" applyAlignment="1">
      <alignment horizontal="right"/>
    </xf>
    <xf numFmtId="0" fontId="7" fillId="0" borderId="0" xfId="0" applyFont="1"/>
    <xf numFmtId="0" fontId="17" fillId="0" borderId="0" xfId="0" applyFont="1"/>
    <xf numFmtId="0" fontId="17" fillId="0" borderId="0" xfId="0" applyFont="1" applyAlignment="1">
      <alignment horizontal="center"/>
    </xf>
    <xf numFmtId="0" fontId="8" fillId="0" borderId="0" xfId="0" applyFont="1"/>
    <xf numFmtId="0" fontId="0" fillId="0" borderId="0" xfId="0" applyAlignment="1">
      <alignment horizontal="right"/>
    </xf>
    <xf numFmtId="0" fontId="8" fillId="0" borderId="0" xfId="0" applyFont="1" applyAlignment="1">
      <alignment horizontal="right"/>
    </xf>
    <xf numFmtId="0" fontId="17" fillId="0" borderId="0" xfId="0" applyFont="1" applyAlignment="1">
      <alignment horizontal="right"/>
    </xf>
    <xf numFmtId="0" fontId="8" fillId="0" borderId="8" xfId="0" applyFont="1" applyBorder="1" applyAlignment="1">
      <alignment horizontal="center"/>
    </xf>
    <xf numFmtId="0" fontId="8" fillId="0" borderId="9"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18" fillId="0" borderId="0" xfId="0" applyFont="1" applyAlignment="1">
      <alignment horizontal="center"/>
    </xf>
    <xf numFmtId="0" fontId="0" fillId="0" borderId="7" xfId="0" applyBorder="1"/>
    <xf numFmtId="0" fontId="6" fillId="0" borderId="0" xfId="0" applyFont="1" applyBorder="1"/>
    <xf numFmtId="0" fontId="0" fillId="0" borderId="0" xfId="0" applyBorder="1" applyAlignment="1"/>
    <xf numFmtId="0" fontId="6" fillId="0" borderId="0" xfId="0" applyFont="1" applyBorder="1" applyAlignment="1"/>
    <xf numFmtId="0" fontId="19" fillId="0" borderId="0" xfId="0" applyFont="1" applyAlignment="1">
      <alignment horizontal="center"/>
    </xf>
    <xf numFmtId="0" fontId="19" fillId="0" borderId="7" xfId="0" applyFont="1" applyBorder="1" applyAlignment="1">
      <alignment horizontal="center"/>
    </xf>
    <xf numFmtId="0" fontId="19" fillId="2" borderId="0" xfId="0" applyFont="1" applyFill="1" applyAlignment="1">
      <alignment horizontal="center"/>
    </xf>
    <xf numFmtId="0" fontId="20" fillId="0" borderId="0" xfId="0" applyFont="1"/>
    <xf numFmtId="0" fontId="20" fillId="0" borderId="7" xfId="0" applyFont="1" applyBorder="1"/>
    <xf numFmtId="0" fontId="20" fillId="0" borderId="0" xfId="0" applyFont="1" applyAlignment="1">
      <alignment horizontal="center"/>
    </xf>
    <xf numFmtId="0" fontId="20" fillId="2" borderId="0" xfId="0" applyFont="1" applyFill="1" applyAlignment="1">
      <alignment horizontal="right"/>
    </xf>
    <xf numFmtId="0" fontId="20" fillId="2" borderId="0" xfId="0" applyFont="1" applyFill="1" applyAlignment="1">
      <alignment horizontal="center"/>
    </xf>
    <xf numFmtId="0" fontId="20" fillId="0" borderId="0" xfId="0" applyFont="1" applyAlignment="1">
      <alignment horizontal="right"/>
    </xf>
    <xf numFmtId="0" fontId="21" fillId="0" borderId="0" xfId="0" applyFont="1"/>
    <xf numFmtId="0" fontId="22" fillId="0" borderId="0" xfId="0" applyFont="1"/>
    <xf numFmtId="0" fontId="22" fillId="0" borderId="0" xfId="0" applyFont="1" applyAlignment="1">
      <alignment horizontal="center"/>
    </xf>
    <xf numFmtId="0" fontId="22" fillId="2" borderId="0" xfId="0" applyFont="1" applyFill="1" applyAlignment="1">
      <alignment horizontal="right"/>
    </xf>
    <xf numFmtId="0" fontId="22" fillId="2" borderId="0" xfId="0" applyFont="1" applyFill="1" applyAlignment="1">
      <alignment horizontal="center"/>
    </xf>
    <xf numFmtId="0" fontId="22" fillId="0" borderId="0" xfId="0" applyFont="1" applyAlignment="1">
      <alignment horizontal="right"/>
    </xf>
    <xf numFmtId="0" fontId="22" fillId="0" borderId="7" xfId="0" applyFont="1" applyBorder="1"/>
    <xf numFmtId="0" fontId="43" fillId="0" borderId="0" xfId="0" applyFont="1" applyAlignment="1">
      <alignment horizontal="center"/>
    </xf>
    <xf numFmtId="0" fontId="43" fillId="0" borderId="0" xfId="0" applyFont="1"/>
    <xf numFmtId="0" fontId="44" fillId="0" borderId="0" xfId="0" applyFont="1" applyAlignment="1">
      <alignment horizontal="left" readingOrder="1"/>
    </xf>
    <xf numFmtId="0" fontId="45" fillId="0" borderId="0" xfId="0" applyFont="1" applyAlignment="1">
      <alignment horizontal="left" readingOrder="1"/>
    </xf>
    <xf numFmtId="0" fontId="12" fillId="0" borderId="0" xfId="0" applyFont="1"/>
    <xf numFmtId="0" fontId="8" fillId="0" borderId="0" xfId="0" applyFont="1" applyAlignment="1">
      <alignment horizontal="left"/>
    </xf>
    <xf numFmtId="0" fontId="12" fillId="0" borderId="0" xfId="0" applyFont="1" applyAlignment="1">
      <alignment horizontal="right"/>
    </xf>
    <xf numFmtId="0" fontId="23" fillId="0" borderId="0" xfId="0" applyFont="1" applyAlignment="1">
      <alignment horizontal="center"/>
    </xf>
    <xf numFmtId="0" fontId="26" fillId="0" borderId="0" xfId="0" applyFont="1" applyAlignment="1">
      <alignment horizontal="right"/>
    </xf>
    <xf numFmtId="0" fontId="26" fillId="0" borderId="0" xfId="0" applyFont="1" applyAlignment="1">
      <alignment horizontal="center"/>
    </xf>
    <xf numFmtId="0" fontId="26" fillId="0" borderId="0" xfId="0" quotePrefix="1" applyFont="1" applyAlignment="1">
      <alignment horizontal="left"/>
    </xf>
    <xf numFmtId="0" fontId="26" fillId="0" borderId="0" xfId="0" applyFont="1"/>
    <xf numFmtId="0" fontId="29" fillId="0" borderId="0" xfId="0" applyFont="1" applyAlignment="1">
      <alignment horizontal="right"/>
    </xf>
    <xf numFmtId="0" fontId="29" fillId="0" borderId="0" xfId="0" applyFont="1" applyAlignment="1">
      <alignment horizontal="left"/>
    </xf>
    <xf numFmtId="0" fontId="27" fillId="0" borderId="0" xfId="0" applyFont="1" applyAlignment="1">
      <alignment horizontal="right"/>
    </xf>
    <xf numFmtId="0" fontId="27" fillId="0" borderId="0" xfId="0" applyFont="1" applyAlignment="1">
      <alignment horizontal="center"/>
    </xf>
    <xf numFmtId="0" fontId="25" fillId="0" borderId="0" xfId="0" applyFont="1" applyAlignment="1">
      <alignment horizontal="right"/>
    </xf>
    <xf numFmtId="0" fontId="0" fillId="0" borderId="8" xfId="0" applyBorder="1"/>
    <xf numFmtId="0" fontId="0" fillId="0" borderId="9" xfId="0" applyBorder="1"/>
    <xf numFmtId="0" fontId="8" fillId="0" borderId="8" xfId="0" applyFont="1" applyBorder="1"/>
    <xf numFmtId="0" fontId="8" fillId="0" borderId="9" xfId="0" applyFont="1" applyBorder="1"/>
    <xf numFmtId="0" fontId="8" fillId="0" borderId="0" xfId="0" quotePrefix="1" applyFont="1"/>
    <xf numFmtId="0" fontId="46" fillId="0" borderId="0" xfId="0" applyFont="1"/>
    <xf numFmtId="0" fontId="47" fillId="0" borderId="0" xfId="0" applyFont="1"/>
    <xf numFmtId="0" fontId="48" fillId="0" borderId="0" xfId="0" applyFont="1" applyAlignment="1">
      <alignment horizontal="center"/>
    </xf>
    <xf numFmtId="0" fontId="49" fillId="0" borderId="8" xfId="0" applyFont="1" applyBorder="1" applyAlignment="1">
      <alignment horizontal="center"/>
    </xf>
    <xf numFmtId="0" fontId="49" fillId="0" borderId="9" xfId="0" applyFont="1" applyBorder="1" applyAlignment="1">
      <alignment horizontal="center"/>
    </xf>
    <xf numFmtId="0" fontId="49" fillId="0" borderId="0" xfId="0" applyFont="1" applyAlignment="1">
      <alignment horizontal="center"/>
    </xf>
    <xf numFmtId="0" fontId="49" fillId="0" borderId="0" xfId="0" applyFont="1"/>
    <xf numFmtId="0" fontId="50" fillId="0" borderId="0" xfId="0" applyFont="1"/>
    <xf numFmtId="0" fontId="8" fillId="4" borderId="0" xfId="0" applyFont="1" applyFill="1"/>
    <xf numFmtId="0" fontId="0" fillId="0" borderId="10" xfId="0" applyBorder="1"/>
    <xf numFmtId="0" fontId="0" fillId="0" borderId="10" xfId="0" applyBorder="1" applyAlignment="1">
      <alignment horizontal="center"/>
    </xf>
    <xf numFmtId="0" fontId="47" fillId="0" borderId="0" xfId="0" applyFont="1" applyAlignment="1">
      <alignment horizontal="right"/>
    </xf>
    <xf numFmtId="0" fontId="47" fillId="0" borderId="0" xfId="0" applyFont="1" applyAlignment="1">
      <alignment horizontal="center"/>
    </xf>
    <xf numFmtId="0" fontId="0" fillId="5" borderId="0" xfId="0" applyFill="1" applyAlignment="1">
      <alignment horizontal="center"/>
    </xf>
    <xf numFmtId="0" fontId="0" fillId="5" borderId="10" xfId="0" applyFill="1" applyBorder="1" applyAlignment="1">
      <alignment horizontal="center"/>
    </xf>
    <xf numFmtId="0" fontId="51" fillId="5" borderId="0" xfId="0" applyFont="1" applyFill="1"/>
    <xf numFmtId="0" fontId="51" fillId="5" borderId="0" xfId="0" applyFont="1" applyFill="1" applyAlignment="1">
      <alignment horizontal="right"/>
    </xf>
    <xf numFmtId="0" fontId="0" fillId="6" borderId="0" xfId="0" applyFill="1" applyAlignment="1">
      <alignment horizontal="center"/>
    </xf>
    <xf numFmtId="0" fontId="0" fillId="0" borderId="0" xfId="0" applyFill="1"/>
    <xf numFmtId="0" fontId="51" fillId="0" borderId="0" xfId="0" applyFont="1" applyFill="1"/>
    <xf numFmtId="0" fontId="52" fillId="0" borderId="0" xfId="0" applyFont="1" applyAlignment="1">
      <alignment horizontal="center"/>
    </xf>
    <xf numFmtId="0" fontId="53" fillId="0" borderId="0" xfId="0" applyFont="1" applyAlignment="1">
      <alignment horizontal="center"/>
    </xf>
    <xf numFmtId="0" fontId="53" fillId="0" borderId="1" xfId="0" applyFont="1" applyBorder="1" applyAlignment="1">
      <alignment horizontal="center"/>
    </xf>
    <xf numFmtId="0" fontId="53" fillId="2" borderId="0" xfId="0" applyFont="1" applyFill="1" applyAlignment="1">
      <alignment horizontal="center"/>
    </xf>
    <xf numFmtId="0" fontId="52" fillId="0" borderId="2" xfId="0" applyFont="1" applyBorder="1" applyAlignment="1">
      <alignment horizontal="center"/>
    </xf>
    <xf numFmtId="0" fontId="52" fillId="0" borderId="3" xfId="0" applyFont="1" applyBorder="1" applyAlignment="1">
      <alignment horizontal="center"/>
    </xf>
    <xf numFmtId="0" fontId="52" fillId="0" borderId="4" xfId="0" applyFont="1" applyBorder="1" applyAlignment="1">
      <alignment horizontal="center"/>
    </xf>
    <xf numFmtId="0" fontId="52" fillId="0" borderId="5" xfId="0" applyFont="1" applyBorder="1" applyAlignment="1">
      <alignment horizontal="center"/>
    </xf>
    <xf numFmtId="0" fontId="52" fillId="3" borderId="2" xfId="0" applyFont="1" applyFill="1" applyBorder="1" applyAlignment="1">
      <alignment horizontal="center"/>
    </xf>
    <xf numFmtId="0" fontId="52" fillId="3" borderId="3" xfId="0" applyFont="1" applyFill="1" applyBorder="1" applyAlignment="1">
      <alignment horizontal="center"/>
    </xf>
    <xf numFmtId="0" fontId="52" fillId="3" borderId="4" xfId="0" applyFont="1" applyFill="1" applyBorder="1" applyAlignment="1">
      <alignment horizontal="center"/>
    </xf>
    <xf numFmtId="0" fontId="52" fillId="3" borderId="5" xfId="0" applyFont="1" applyFill="1" applyBorder="1" applyAlignment="1">
      <alignment horizontal="center"/>
    </xf>
    <xf numFmtId="0" fontId="53" fillId="0" borderId="0" xfId="0" applyFont="1" applyFill="1" applyBorder="1" applyAlignment="1">
      <alignment horizontal="center"/>
    </xf>
    <xf numFmtId="0" fontId="53" fillId="0" borderId="2" xfId="0" applyFont="1" applyBorder="1" applyAlignment="1">
      <alignment horizontal="center"/>
    </xf>
    <xf numFmtId="0" fontId="53" fillId="0" borderId="6" xfId="0" applyFont="1" applyBorder="1" applyAlignment="1">
      <alignment horizontal="center"/>
    </xf>
    <xf numFmtId="0" fontId="53" fillId="0" borderId="3" xfId="0" applyFont="1" applyBorder="1" applyAlignment="1">
      <alignment horizontal="center"/>
    </xf>
    <xf numFmtId="0" fontId="53" fillId="0" borderId="4" xfId="0" applyFont="1" applyBorder="1" applyAlignment="1">
      <alignment horizontal="center"/>
    </xf>
    <xf numFmtId="0" fontId="53" fillId="0" borderId="7" xfId="0" applyFont="1" applyBorder="1" applyAlignment="1">
      <alignment horizontal="center"/>
    </xf>
    <xf numFmtId="0" fontId="53" fillId="0" borderId="5" xfId="0" applyFont="1" applyBorder="1" applyAlignment="1">
      <alignment horizontal="center"/>
    </xf>
    <xf numFmtId="0" fontId="54" fillId="0" borderId="0" xfId="0" applyFont="1" applyFill="1" applyBorder="1" applyAlignment="1">
      <alignment horizontal="center"/>
    </xf>
    <xf numFmtId="0" fontId="54" fillId="0" borderId="2" xfId="0" applyFont="1" applyBorder="1" applyAlignment="1">
      <alignment horizontal="center"/>
    </xf>
    <xf numFmtId="0" fontId="54" fillId="0" borderId="6" xfId="0" applyFont="1" applyBorder="1" applyAlignment="1">
      <alignment horizontal="center"/>
    </xf>
    <xf numFmtId="0" fontId="54" fillId="0" borderId="3" xfId="0" applyFont="1" applyBorder="1" applyAlignment="1">
      <alignment horizontal="center"/>
    </xf>
    <xf numFmtId="0" fontId="54" fillId="0" borderId="4" xfId="0" applyFont="1" applyBorder="1" applyAlignment="1">
      <alignment horizontal="center"/>
    </xf>
    <xf numFmtId="0" fontId="54" fillId="0" borderId="7" xfId="0" applyFont="1" applyBorder="1" applyAlignment="1">
      <alignment horizontal="center"/>
    </xf>
    <xf numFmtId="0" fontId="54" fillId="0" borderId="5" xfId="0" applyFont="1" applyBorder="1" applyAlignment="1">
      <alignment horizontal="center"/>
    </xf>
    <xf numFmtId="0" fontId="55" fillId="0" borderId="0" xfId="0" applyFont="1" applyAlignment="1">
      <alignment horizontal="center"/>
    </xf>
    <xf numFmtId="0" fontId="54" fillId="0" borderId="0" xfId="0" applyFont="1" applyAlignment="1">
      <alignment horizontal="center"/>
    </xf>
    <xf numFmtId="0" fontId="54" fillId="0" borderId="1" xfId="0" applyFont="1" applyBorder="1" applyAlignment="1">
      <alignment horizontal="center"/>
    </xf>
    <xf numFmtId="0" fontId="54" fillId="2" borderId="0" xfId="0" applyFont="1" applyFill="1" applyAlignment="1">
      <alignment horizontal="center"/>
    </xf>
    <xf numFmtId="0" fontId="56" fillId="0" borderId="0" xfId="0" applyFont="1" applyAlignment="1">
      <alignment horizontal="center"/>
    </xf>
    <xf numFmtId="0" fontId="56" fillId="0" borderId="0" xfId="0" applyFont="1"/>
    <xf numFmtId="0" fontId="57" fillId="0" borderId="0" xfId="0" applyFont="1" applyAlignment="1">
      <alignment horizontal="center"/>
    </xf>
    <xf numFmtId="0" fontId="0" fillId="0" borderId="1" xfId="0" applyBorder="1" applyAlignment="1">
      <alignment horizontal="center"/>
    </xf>
    <xf numFmtId="0" fontId="12" fillId="0" borderId="0" xfId="0" applyFont="1" applyAlignment="1">
      <alignment horizontal="center"/>
    </xf>
    <xf numFmtId="0" fontId="29" fillId="0" borderId="0" xfId="0" applyFont="1"/>
    <xf numFmtId="0" fontId="0" fillId="7" borderId="0" xfId="0" applyFill="1"/>
    <xf numFmtId="0" fontId="58" fillId="7" borderId="0" xfId="0" applyFont="1" applyFill="1" applyAlignment="1">
      <alignment horizontal="center"/>
    </xf>
    <xf numFmtId="0" fontId="0" fillId="7" borderId="11" xfId="0" applyNumberFormat="1" applyFill="1" applyBorder="1" applyAlignment="1">
      <alignment horizontal="left"/>
    </xf>
    <xf numFmtId="0" fontId="0" fillId="7" borderId="11" xfId="0" applyNumberFormat="1" applyFill="1" applyBorder="1" applyAlignment="1">
      <alignment horizontal="right"/>
    </xf>
    <xf numFmtId="49" fontId="0" fillId="7" borderId="11" xfId="0" applyNumberFormat="1" applyFill="1" applyBorder="1" applyAlignment="1">
      <alignment horizontal="right"/>
    </xf>
    <xf numFmtId="164" fontId="0" fillId="7" borderId="11" xfId="0" applyNumberFormat="1" applyFill="1" applyBorder="1" applyAlignment="1">
      <alignment horizontal="right"/>
    </xf>
    <xf numFmtId="165" fontId="0" fillId="7" borderId="11" xfId="0" applyNumberFormat="1" applyFill="1" applyBorder="1" applyAlignment="1">
      <alignment horizontal="right"/>
    </xf>
    <xf numFmtId="166" fontId="0" fillId="7" borderId="11" xfId="0" applyNumberFormat="1" applyFill="1" applyBorder="1" applyAlignment="1">
      <alignment horizontal="right"/>
    </xf>
    <xf numFmtId="167" fontId="0" fillId="7" borderId="11" xfId="0" applyNumberFormat="1" applyFill="1" applyBorder="1" applyAlignment="1">
      <alignment horizontal="right"/>
    </xf>
    <xf numFmtId="0" fontId="0" fillId="8" borderId="0" xfId="0" applyFill="1"/>
    <xf numFmtId="0" fontId="58" fillId="8" borderId="0" xfId="0" applyFont="1" applyFill="1" applyAlignment="1">
      <alignment horizontal="center"/>
    </xf>
    <xf numFmtId="0" fontId="0" fillId="8" borderId="11" xfId="0" applyNumberFormat="1" applyFill="1" applyBorder="1" applyAlignment="1">
      <alignment horizontal="left"/>
    </xf>
    <xf numFmtId="0" fontId="0" fillId="8" borderId="11" xfId="0" applyNumberFormat="1" applyFill="1" applyBorder="1" applyAlignment="1">
      <alignment horizontal="right"/>
    </xf>
    <xf numFmtId="49" fontId="0" fillId="8" borderId="11" xfId="0" applyNumberFormat="1" applyFill="1" applyBorder="1" applyAlignment="1">
      <alignment horizontal="right"/>
    </xf>
    <xf numFmtId="164" fontId="0" fillId="8" borderId="11" xfId="0" applyNumberFormat="1" applyFill="1" applyBorder="1" applyAlignment="1">
      <alignment horizontal="right"/>
    </xf>
    <xf numFmtId="165" fontId="0" fillId="8" borderId="11" xfId="0" applyNumberFormat="1" applyFill="1" applyBorder="1" applyAlignment="1">
      <alignment horizontal="right"/>
    </xf>
    <xf numFmtId="168" fontId="0" fillId="8" borderId="11" xfId="0" applyNumberFormat="1" applyFill="1" applyBorder="1" applyAlignment="1">
      <alignment horizontal="right"/>
    </xf>
    <xf numFmtId="166" fontId="0" fillId="8" borderId="11" xfId="0" applyNumberFormat="1" applyFill="1" applyBorder="1" applyAlignment="1">
      <alignment horizontal="right"/>
    </xf>
    <xf numFmtId="167" fontId="0" fillId="8" borderId="11" xfId="0" applyNumberFormat="1" applyFill="1" applyBorder="1" applyAlignment="1">
      <alignment horizontal="right"/>
    </xf>
    <xf numFmtId="0" fontId="57" fillId="0" borderId="0" xfId="0" applyFont="1"/>
    <xf numFmtId="0" fontId="0" fillId="4" borderId="0" xfId="0" applyFill="1"/>
    <xf numFmtId="0" fontId="59" fillId="4" borderId="0" xfId="0" applyFont="1" applyFill="1" applyAlignment="1">
      <alignment horizontal="center"/>
    </xf>
    <xf numFmtId="0" fontId="2" fillId="0" borderId="0" xfId="1" applyAlignment="1">
      <alignment horizontal="center"/>
    </xf>
    <xf numFmtId="0" fontId="2" fillId="0" borderId="0" xfId="1"/>
    <xf numFmtId="0" fontId="2" fillId="0" borderId="2" xfId="1" applyBorder="1"/>
    <xf numFmtId="0" fontId="2" fillId="0" borderId="6" xfId="1" applyBorder="1"/>
    <xf numFmtId="0" fontId="2" fillId="0" borderId="3" xfId="1" applyBorder="1"/>
    <xf numFmtId="0" fontId="60" fillId="0" borderId="0" xfId="1" applyFont="1"/>
    <xf numFmtId="0" fontId="2" fillId="0" borderId="2" xfId="1" applyBorder="1" applyAlignment="1">
      <alignment horizontal="center"/>
    </xf>
    <xf numFmtId="0" fontId="2" fillId="0" borderId="6" xfId="1" applyBorder="1" applyAlignment="1">
      <alignment horizontal="center"/>
    </xf>
    <xf numFmtId="0" fontId="2" fillId="0" borderId="3" xfId="1" applyBorder="1" applyAlignment="1">
      <alignment horizontal="center"/>
    </xf>
    <xf numFmtId="0" fontId="2" fillId="0" borderId="12" xfId="1" applyBorder="1"/>
    <xf numFmtId="0" fontId="2" fillId="0" borderId="0" xfId="1" applyBorder="1"/>
    <xf numFmtId="0" fontId="2" fillId="0" borderId="13" xfId="1" applyBorder="1"/>
    <xf numFmtId="0" fontId="2" fillId="0" borderId="12" xfId="1" applyBorder="1" applyAlignment="1">
      <alignment horizontal="center"/>
    </xf>
    <xf numFmtId="0" fontId="2" fillId="0" borderId="0" xfId="1" applyBorder="1" applyAlignment="1">
      <alignment horizontal="center"/>
    </xf>
    <xf numFmtId="0" fontId="2" fillId="0" borderId="13" xfId="1" applyBorder="1" applyAlignment="1">
      <alignment horizontal="center"/>
    </xf>
    <xf numFmtId="0" fontId="2" fillId="0" borderId="4" xfId="1" applyBorder="1"/>
    <xf numFmtId="0" fontId="2" fillId="0" borderId="7" xfId="1" applyBorder="1"/>
    <xf numFmtId="0" fontId="2" fillId="0" borderId="5" xfId="1" applyBorder="1"/>
    <xf numFmtId="0" fontId="2" fillId="0" borderId="4" xfId="1" applyBorder="1" applyAlignment="1">
      <alignment horizontal="center"/>
    </xf>
    <xf numFmtId="0" fontId="2" fillId="0" borderId="7" xfId="1" applyBorder="1" applyAlignment="1">
      <alignment horizontal="center"/>
    </xf>
    <xf numFmtId="0" fontId="2" fillId="0" borderId="5" xfId="1" applyBorder="1" applyAlignment="1">
      <alignment horizontal="center"/>
    </xf>
    <xf numFmtId="0" fontId="2" fillId="0" borderId="0" xfId="1" quotePrefix="1"/>
    <xf numFmtId="0" fontId="61" fillId="0" borderId="0" xfId="1" applyFont="1"/>
    <xf numFmtId="0" fontId="62" fillId="0" borderId="0" xfId="1" applyFont="1"/>
    <xf numFmtId="0" fontId="63" fillId="0" borderId="14" xfId="1" applyFont="1" applyFill="1" applyBorder="1" applyAlignment="1">
      <alignment horizontal="center"/>
    </xf>
    <xf numFmtId="0" fontId="64" fillId="0" borderId="14" xfId="1" applyFont="1" applyFill="1" applyBorder="1" applyAlignment="1">
      <alignment horizontal="center" vertical="center"/>
    </xf>
    <xf numFmtId="0" fontId="61" fillId="0" borderId="0" xfId="1" applyFont="1" applyFill="1" applyBorder="1" applyAlignment="1">
      <alignment horizontal="center"/>
    </xf>
    <xf numFmtId="0" fontId="62" fillId="0" borderId="0" xfId="1" applyFont="1" applyFill="1" applyBorder="1" applyAlignment="1">
      <alignment horizontal="center" vertical="center"/>
    </xf>
    <xf numFmtId="0" fontId="2" fillId="0" borderId="0" xfId="1" applyFill="1" applyBorder="1" applyAlignment="1">
      <alignment horizontal="center"/>
    </xf>
    <xf numFmtId="0" fontId="61" fillId="0" borderId="7" xfId="1" applyFont="1" applyFill="1" applyBorder="1" applyAlignment="1">
      <alignment horizontal="center"/>
    </xf>
    <xf numFmtId="0" fontId="62" fillId="0" borderId="7" xfId="1" applyFont="1" applyFill="1" applyBorder="1" applyAlignment="1">
      <alignment horizontal="center" vertical="center"/>
    </xf>
    <xf numFmtId="0" fontId="65" fillId="0" borderId="0" xfId="1" applyFont="1" applyAlignment="1">
      <alignment horizontal="center"/>
    </xf>
    <xf numFmtId="0" fontId="66" fillId="0" borderId="0" xfId="1" applyFont="1" applyAlignment="1">
      <alignment horizontal="right"/>
    </xf>
    <xf numFmtId="0" fontId="2" fillId="0" borderId="0" xfId="1" applyAlignment="1">
      <alignment horizontal="left"/>
    </xf>
    <xf numFmtId="0" fontId="2" fillId="0" borderId="0" xfId="1" applyAlignment="1">
      <alignment horizontal="right"/>
    </xf>
    <xf numFmtId="0" fontId="2" fillId="0" borderId="7" xfId="1" quotePrefix="1" applyBorder="1"/>
    <xf numFmtId="0" fontId="2" fillId="4" borderId="0" xfId="1" applyFill="1" applyAlignment="1">
      <alignment horizontal="center"/>
    </xf>
    <xf numFmtId="0" fontId="1" fillId="0" borderId="0" xfId="1" applyFont="1" applyAlignment="1">
      <alignment horizontal="center" vertical="top"/>
    </xf>
    <xf numFmtId="0" fontId="52" fillId="0" borderId="7" xfId="0" applyFont="1" applyBorder="1" applyAlignment="1">
      <alignment horizontal="center"/>
    </xf>
    <xf numFmtId="0" fontId="23" fillId="0" borderId="0" xfId="0" applyFont="1" applyAlignment="1">
      <alignment horizontal="center"/>
    </xf>
    <xf numFmtId="49" fontId="0" fillId="8" borderId="0" xfId="0" applyNumberFormat="1" applyFill="1" applyBorder="1" applyAlignment="1">
      <alignment horizontal="center" vertical="center" wrapText="1"/>
    </xf>
    <xf numFmtId="49" fontId="0" fillId="7" borderId="0" xfId="0" applyNumberFormat="1" applyFill="1" applyBorder="1" applyAlignment="1">
      <alignment horizontal="center" vertical="center" wrapText="1"/>
    </xf>
    <xf numFmtId="49" fontId="0" fillId="7" borderId="11" xfId="0" applyNumberFormat="1" applyFill="1" applyBorder="1" applyAlignment="1">
      <alignment horizontal="center" wrapText="1"/>
    </xf>
    <xf numFmtId="0" fontId="0" fillId="7" borderId="11" xfId="0" applyFill="1" applyBorder="1" applyAlignment="1">
      <alignment horizontal="center" wrapText="1"/>
    </xf>
    <xf numFmtId="49" fontId="57" fillId="4" borderId="11" xfId="0" applyNumberFormat="1" applyFont="1" applyFill="1" applyBorder="1" applyAlignment="1">
      <alignment horizontal="center" wrapText="1"/>
    </xf>
    <xf numFmtId="0" fontId="57" fillId="4" borderId="11" xfId="0" applyFont="1" applyFill="1" applyBorder="1" applyAlignment="1">
      <alignment horizontal="center" wrapText="1"/>
    </xf>
    <xf numFmtId="49" fontId="0" fillId="8" borderId="11" xfId="0" applyNumberFormat="1" applyFill="1" applyBorder="1" applyAlignment="1">
      <alignment horizontal="center" wrapText="1"/>
    </xf>
    <xf numFmtId="0" fontId="0" fillId="8" borderId="11" xfId="0" applyFill="1" applyBorder="1" applyAlignment="1">
      <alignment horizontal="center" wrapText="1"/>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FF"/>
                </a:solidFill>
                <a:latin typeface="Arial"/>
                <a:ea typeface="Arial"/>
                <a:cs typeface="Arial"/>
              </a:defRPr>
            </a:pPr>
            <a:r>
              <a:rPr lang="en-US"/>
              <a:t>Original</a:t>
            </a:r>
          </a:p>
        </c:rich>
      </c:tx>
      <c:layout>
        <c:manualLayout>
          <c:xMode val="edge"/>
          <c:yMode val="edge"/>
          <c:x val="0.41643059490084988"/>
          <c:y val="4.6153846153846156E-2"/>
        </c:manualLayout>
      </c:layout>
      <c:overlay val="0"/>
      <c:spPr>
        <a:noFill/>
        <a:ln w="25400">
          <a:noFill/>
        </a:ln>
      </c:spPr>
    </c:title>
    <c:autoTitleDeleted val="0"/>
    <c:plotArea>
      <c:layout>
        <c:manualLayout>
          <c:layoutTarget val="inner"/>
          <c:xMode val="edge"/>
          <c:yMode val="edge"/>
          <c:x val="0.14730878186968838"/>
          <c:y val="8.2051692967212375E-2"/>
          <c:w val="0.78753541076487255"/>
          <c:h val="0.7384652367049113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Data!$B$4:$B$8</c:f>
              <c:numCache>
                <c:formatCode>General</c:formatCode>
                <c:ptCount val="5"/>
                <c:pt idx="0">
                  <c:v>1</c:v>
                </c:pt>
                <c:pt idx="1">
                  <c:v>3</c:v>
                </c:pt>
                <c:pt idx="2">
                  <c:v>5</c:v>
                </c:pt>
                <c:pt idx="3">
                  <c:v>7</c:v>
                </c:pt>
                <c:pt idx="4">
                  <c:v>9</c:v>
                </c:pt>
              </c:numCache>
            </c:numRef>
          </c:xVal>
          <c:yVal>
            <c:numRef>
              <c:f>Data!$C$4:$C$8</c:f>
              <c:numCache>
                <c:formatCode>General</c:formatCode>
                <c:ptCount val="5"/>
                <c:pt idx="0">
                  <c:v>30</c:v>
                </c:pt>
                <c:pt idx="1">
                  <c:v>15</c:v>
                </c:pt>
                <c:pt idx="2">
                  <c:v>25</c:v>
                </c:pt>
                <c:pt idx="3">
                  <c:v>10</c:v>
                </c:pt>
                <c:pt idx="4">
                  <c:v>20</c:v>
                </c:pt>
              </c:numCache>
            </c:numRef>
          </c:yVal>
          <c:smooth val="0"/>
          <c:extLst>
            <c:ext xmlns:c16="http://schemas.microsoft.com/office/drawing/2014/chart" uri="{C3380CC4-5D6E-409C-BE32-E72D297353CC}">
              <c16:uniqueId val="{00000000-4357-4561-8AD5-7862FC6C6899}"/>
            </c:ext>
          </c:extLst>
        </c:ser>
        <c:dLbls>
          <c:showLegendKey val="0"/>
          <c:showVal val="0"/>
          <c:showCatName val="0"/>
          <c:showSerName val="0"/>
          <c:showPercent val="0"/>
          <c:showBubbleSize val="0"/>
        </c:dLbls>
        <c:axId val="591015040"/>
        <c:axId val="1"/>
      </c:scatterChart>
      <c:valAx>
        <c:axId val="5910150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FF"/>
                </a:solidFill>
                <a:latin typeface="Arial"/>
                <a:ea typeface="Arial"/>
                <a:cs typeface="Arial"/>
              </a:defRPr>
            </a:pPr>
            <a:endParaRPr lang="en-US"/>
          </a:p>
        </c:txPr>
        <c:crossAx val="1"/>
        <c:crosses val="autoZero"/>
        <c:crossBetween val="midCat"/>
        <c:majorUnit val="5"/>
      </c:val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91015040"/>
        <c:crosses val="autoZero"/>
        <c:crossBetween val="midCat"/>
        <c:majorUnit val="2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Mean Centered</a:t>
            </a:r>
          </a:p>
        </c:rich>
      </c:tx>
      <c:layout>
        <c:manualLayout>
          <c:xMode val="edge"/>
          <c:yMode val="edge"/>
          <c:x val="0.32993197278911562"/>
          <c:y val="4.5454545454545456E-2"/>
        </c:manualLayout>
      </c:layout>
      <c:overlay val="0"/>
      <c:spPr>
        <a:noFill/>
        <a:ln w="25400">
          <a:noFill/>
        </a:ln>
      </c:spPr>
    </c:title>
    <c:autoTitleDeleted val="0"/>
    <c:plotArea>
      <c:layout>
        <c:manualLayout>
          <c:layoutTarget val="inner"/>
          <c:xMode val="edge"/>
          <c:yMode val="edge"/>
          <c:x val="7.483018053179652E-2"/>
          <c:y val="8.0808479366316313E-2"/>
          <c:w val="0.85374433243095116"/>
          <c:h val="0.74242790417803117"/>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Data!$D$4:$D$8</c:f>
              <c:numCache>
                <c:formatCode>General</c:formatCode>
                <c:ptCount val="5"/>
                <c:pt idx="0">
                  <c:v>-4</c:v>
                </c:pt>
                <c:pt idx="1">
                  <c:v>-2</c:v>
                </c:pt>
                <c:pt idx="2">
                  <c:v>0</c:v>
                </c:pt>
                <c:pt idx="3">
                  <c:v>2</c:v>
                </c:pt>
                <c:pt idx="4">
                  <c:v>4</c:v>
                </c:pt>
              </c:numCache>
            </c:numRef>
          </c:xVal>
          <c:yVal>
            <c:numRef>
              <c:f>Data!$E$4:$E$8</c:f>
              <c:numCache>
                <c:formatCode>General</c:formatCode>
                <c:ptCount val="5"/>
                <c:pt idx="0">
                  <c:v>10</c:v>
                </c:pt>
                <c:pt idx="1">
                  <c:v>-5</c:v>
                </c:pt>
                <c:pt idx="2">
                  <c:v>5</c:v>
                </c:pt>
                <c:pt idx="3">
                  <c:v>-10</c:v>
                </c:pt>
                <c:pt idx="4">
                  <c:v>0</c:v>
                </c:pt>
              </c:numCache>
            </c:numRef>
          </c:yVal>
          <c:smooth val="0"/>
          <c:extLst>
            <c:ext xmlns:c16="http://schemas.microsoft.com/office/drawing/2014/chart" uri="{C3380CC4-5D6E-409C-BE32-E72D297353CC}">
              <c16:uniqueId val="{00000000-C4E3-4A31-A631-286EB8A5FCEF}"/>
            </c:ext>
          </c:extLst>
        </c:ser>
        <c:dLbls>
          <c:showLegendKey val="0"/>
          <c:showVal val="0"/>
          <c:showCatName val="0"/>
          <c:showSerName val="0"/>
          <c:showPercent val="0"/>
          <c:showBubbleSize val="0"/>
        </c:dLbls>
        <c:axId val="665192512"/>
        <c:axId val="1"/>
      </c:scatterChart>
      <c:valAx>
        <c:axId val="6651925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1" i="0" u="none" strike="noStrike" baseline="0">
                <a:solidFill>
                  <a:srgbClr val="0000FF"/>
                </a:solidFill>
                <a:latin typeface="Arial"/>
                <a:ea typeface="Arial"/>
                <a:cs typeface="Arial"/>
              </a:defRPr>
            </a:pPr>
            <a:endParaRPr lang="en-US"/>
          </a:p>
        </c:txPr>
        <c:crossAx val="1"/>
        <c:crosses val="autoZero"/>
        <c:crossBetween val="midCat"/>
        <c:majorUnit val="5"/>
      </c:val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1" i="0" u="none" strike="noStrike" baseline="0">
                <a:solidFill>
                  <a:srgbClr val="0000FF"/>
                </a:solidFill>
                <a:latin typeface="Arial"/>
                <a:ea typeface="Arial"/>
                <a:cs typeface="Arial"/>
              </a:defRPr>
            </a:pPr>
            <a:endParaRPr lang="en-US"/>
          </a:p>
        </c:txPr>
        <c:crossAx val="665192512"/>
        <c:crosses val="autoZero"/>
        <c:crossBetween val="midCat"/>
        <c:majorUnit val="2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1" i="0" u="none" strike="noStrike" baseline="0">
          <a:solidFill>
            <a:srgbClr val="0000FF"/>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Arial"/>
                <a:ea typeface="Arial"/>
                <a:cs typeface="Arial"/>
              </a:defRPr>
            </a:pPr>
            <a:r>
              <a:rPr lang="en-US"/>
              <a:t>Standardized</a:t>
            </a:r>
          </a:p>
        </c:rich>
      </c:tx>
      <c:layout>
        <c:manualLayout>
          <c:xMode val="edge"/>
          <c:yMode val="edge"/>
          <c:x val="0.3835978835978836"/>
          <c:y val="4.6153846153846156E-2"/>
        </c:manualLayout>
      </c:layout>
      <c:overlay val="0"/>
      <c:spPr>
        <a:noFill/>
        <a:ln w="25400">
          <a:noFill/>
        </a:ln>
      </c:spPr>
    </c:title>
    <c:autoTitleDeleted val="0"/>
    <c:plotArea>
      <c:layout>
        <c:manualLayout>
          <c:layoutTarget val="inner"/>
          <c:xMode val="edge"/>
          <c:yMode val="edge"/>
          <c:x val="0.12169343608795286"/>
          <c:y val="8.7179923777663149E-2"/>
          <c:w val="0.76984325873031045"/>
          <c:h val="0.68205469778995287"/>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Data!$F$4:$F$8</c:f>
              <c:numCache>
                <c:formatCode>General</c:formatCode>
                <c:ptCount val="5"/>
                <c:pt idx="0">
                  <c:v>-1.2649110640673518</c:v>
                </c:pt>
                <c:pt idx="1">
                  <c:v>-0.63245553203367588</c:v>
                </c:pt>
                <c:pt idx="2">
                  <c:v>0</c:v>
                </c:pt>
                <c:pt idx="3">
                  <c:v>0.63245553203367588</c:v>
                </c:pt>
                <c:pt idx="4">
                  <c:v>1.2649110640673518</c:v>
                </c:pt>
              </c:numCache>
            </c:numRef>
          </c:xVal>
          <c:yVal>
            <c:numRef>
              <c:f>Data!$G$4:$G$8</c:f>
              <c:numCache>
                <c:formatCode>General</c:formatCode>
                <c:ptCount val="5"/>
                <c:pt idx="0">
                  <c:v>1.2649110640673518</c:v>
                </c:pt>
                <c:pt idx="1">
                  <c:v>-0.63245553203367588</c:v>
                </c:pt>
                <c:pt idx="2">
                  <c:v>0.63245553203367588</c:v>
                </c:pt>
                <c:pt idx="3">
                  <c:v>-1.2649110640673518</c:v>
                </c:pt>
                <c:pt idx="4">
                  <c:v>0</c:v>
                </c:pt>
              </c:numCache>
            </c:numRef>
          </c:yVal>
          <c:smooth val="0"/>
          <c:extLst>
            <c:ext xmlns:c16="http://schemas.microsoft.com/office/drawing/2014/chart" uri="{C3380CC4-5D6E-409C-BE32-E72D297353CC}">
              <c16:uniqueId val="{00000000-5BE1-4F97-AA03-F5B10BF80BA7}"/>
            </c:ext>
          </c:extLst>
        </c:ser>
        <c:dLbls>
          <c:showLegendKey val="0"/>
          <c:showVal val="0"/>
          <c:showCatName val="0"/>
          <c:showSerName val="0"/>
          <c:showPercent val="0"/>
          <c:showBubbleSize val="0"/>
        </c:dLbls>
        <c:axId val="665193760"/>
        <c:axId val="1"/>
      </c:scatterChart>
      <c:valAx>
        <c:axId val="66519376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1" i="0" u="none" strike="noStrike" baseline="0">
                <a:solidFill>
                  <a:srgbClr val="0000FF"/>
                </a:solidFill>
                <a:latin typeface="Arial"/>
                <a:ea typeface="Arial"/>
                <a:cs typeface="Arial"/>
              </a:defRPr>
            </a:pPr>
            <a:endParaRPr lang="en-US"/>
          </a:p>
        </c:txPr>
        <c:crossAx val="1"/>
        <c:crosses val="autoZero"/>
        <c:crossBetween val="midCat"/>
        <c:majorUnit val="1.5811390000000001"/>
      </c:val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1" i="0" u="none" strike="noStrike" baseline="0">
                <a:solidFill>
                  <a:srgbClr val="0000FF"/>
                </a:solidFill>
                <a:latin typeface="Arial"/>
                <a:ea typeface="Arial"/>
                <a:cs typeface="Arial"/>
              </a:defRPr>
            </a:pPr>
            <a:endParaRPr lang="en-US"/>
          </a:p>
        </c:txPr>
        <c:crossAx val="665193760"/>
        <c:crosses val="autoZero"/>
        <c:crossBetween val="midCat"/>
        <c:majorUnit val="2.5299999999999998"/>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1" i="0" u="none" strike="noStrike" baseline="0">
          <a:solidFill>
            <a:srgbClr val="0000FF"/>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5923442737974586E-2"/>
          <c:y val="0.20039661708953049"/>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21210467503444"/>
          <c:y val="0.10333374994792316"/>
          <c:w val="0.73908162469790284"/>
          <c:h val="0.65959421738949298"/>
        </c:manualLayout>
      </c:layout>
      <c:scatterChart>
        <c:scatterStyle val="lineMarker"/>
        <c:varyColors val="0"/>
        <c:ser>
          <c:idx val="0"/>
          <c:order val="0"/>
          <c:tx>
            <c:strRef>
              <c:f>Demo!$C$2</c:f>
              <c:strCache>
                <c:ptCount val="1"/>
                <c:pt idx="0">
                  <c:v>X_2</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rgbClr val="FF0000"/>
                </a:solidFill>
                <a:prstDash val="sysDot"/>
              </a:ln>
              <a:effectLst/>
            </c:spPr>
            <c:trendlineType val="linear"/>
            <c:dispRSqr val="1"/>
            <c:dispEq val="0"/>
            <c:trendlineLbl>
              <c:layout>
                <c:manualLayout>
                  <c:x val="-0.19938203269145813"/>
                  <c:y val="-0.1490147064950214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en-US"/>
                </a:p>
              </c:txPr>
            </c:trendlineLbl>
          </c:trendline>
          <c:xVal>
            <c:numRef>
              <c:f>Demo!$B$3:$B$11</c:f>
              <c:numCache>
                <c:formatCode>General</c:formatCode>
                <c:ptCount val="9"/>
                <c:pt idx="0">
                  <c:v>1</c:v>
                </c:pt>
                <c:pt idx="1">
                  <c:v>2</c:v>
                </c:pt>
                <c:pt idx="2">
                  <c:v>3</c:v>
                </c:pt>
                <c:pt idx="3">
                  <c:v>4</c:v>
                </c:pt>
                <c:pt idx="4">
                  <c:v>5</c:v>
                </c:pt>
                <c:pt idx="5">
                  <c:v>6</c:v>
                </c:pt>
                <c:pt idx="6">
                  <c:v>7</c:v>
                </c:pt>
                <c:pt idx="7">
                  <c:v>8</c:v>
                </c:pt>
                <c:pt idx="8">
                  <c:v>9</c:v>
                </c:pt>
              </c:numCache>
            </c:numRef>
          </c:xVal>
          <c:yVal>
            <c:numRef>
              <c:f>Demo!$C$3:$C$11</c:f>
              <c:numCache>
                <c:formatCode>General</c:formatCode>
                <c:ptCount val="9"/>
                <c:pt idx="0">
                  <c:v>1</c:v>
                </c:pt>
                <c:pt idx="1">
                  <c:v>3</c:v>
                </c:pt>
                <c:pt idx="2">
                  <c:v>5</c:v>
                </c:pt>
                <c:pt idx="3">
                  <c:v>7</c:v>
                </c:pt>
                <c:pt idx="4">
                  <c:v>9</c:v>
                </c:pt>
                <c:pt idx="5">
                  <c:v>11</c:v>
                </c:pt>
                <c:pt idx="6">
                  <c:v>13</c:v>
                </c:pt>
                <c:pt idx="7">
                  <c:v>15</c:v>
                </c:pt>
                <c:pt idx="8">
                  <c:v>17</c:v>
                </c:pt>
              </c:numCache>
            </c:numRef>
          </c:yVal>
          <c:smooth val="0"/>
          <c:extLst>
            <c:ext xmlns:c16="http://schemas.microsoft.com/office/drawing/2014/chart" uri="{C3380CC4-5D6E-409C-BE32-E72D297353CC}">
              <c16:uniqueId val="{00000000-DCDF-4444-B257-F431364C88D4}"/>
            </c:ext>
          </c:extLst>
        </c:ser>
        <c:dLbls>
          <c:showLegendKey val="0"/>
          <c:showVal val="0"/>
          <c:showCatName val="0"/>
          <c:showSerName val="0"/>
          <c:showPercent val="0"/>
          <c:showBubbleSize val="0"/>
        </c:dLbls>
        <c:axId val="721925328"/>
        <c:axId val="721927408"/>
      </c:scatterChart>
      <c:valAx>
        <c:axId val="7219253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a:t>X_1</a:t>
                </a:r>
              </a:p>
            </c:rich>
          </c:tx>
          <c:layout>
            <c:manualLayout>
              <c:xMode val="edge"/>
              <c:yMode val="edge"/>
              <c:x val="0.63587172890517396"/>
              <c:y val="0.7967720701578969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927408"/>
        <c:crosses val="autoZero"/>
        <c:crossBetween val="midCat"/>
      </c:valAx>
      <c:valAx>
        <c:axId val="721927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925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171827435656825E-2"/>
          <c:y val="0.14047085840016385"/>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18490079495023"/>
          <c:y val="9.1690442726374083E-2"/>
          <c:w val="0.74902149780202587"/>
          <c:h val="0.6904856083060823"/>
        </c:manualLayout>
      </c:layout>
      <c:scatterChart>
        <c:scatterStyle val="lineMarker"/>
        <c:varyColors val="0"/>
        <c:ser>
          <c:idx val="0"/>
          <c:order val="0"/>
          <c:tx>
            <c:strRef>
              <c:f>Demo!$D$2</c:f>
              <c:strCache>
                <c:ptCount val="1"/>
                <c:pt idx="0">
                  <c:v>X_3</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rgbClr val="FF0000"/>
                </a:solidFill>
                <a:prstDash val="sysDot"/>
              </a:ln>
              <a:effectLst/>
            </c:spPr>
            <c:trendlineType val="linear"/>
            <c:dispRSqr val="1"/>
            <c:dispEq val="0"/>
            <c:trendlineLbl>
              <c:layout>
                <c:manualLayout>
                  <c:x val="-0.38237701168503352"/>
                  <c:y val="2.098553030532674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en-US"/>
                </a:p>
              </c:txPr>
            </c:trendlineLbl>
          </c:trendline>
          <c:xVal>
            <c:numRef>
              <c:f>Demo!$C$3:$C$11</c:f>
              <c:numCache>
                <c:formatCode>General</c:formatCode>
                <c:ptCount val="9"/>
                <c:pt idx="0">
                  <c:v>1</c:v>
                </c:pt>
                <c:pt idx="1">
                  <c:v>3</c:v>
                </c:pt>
                <c:pt idx="2">
                  <c:v>5</c:v>
                </c:pt>
                <c:pt idx="3">
                  <c:v>7</c:v>
                </c:pt>
                <c:pt idx="4">
                  <c:v>9</c:v>
                </c:pt>
                <c:pt idx="5">
                  <c:v>11</c:v>
                </c:pt>
                <c:pt idx="6">
                  <c:v>13</c:v>
                </c:pt>
                <c:pt idx="7">
                  <c:v>15</c:v>
                </c:pt>
                <c:pt idx="8">
                  <c:v>17</c:v>
                </c:pt>
              </c:numCache>
            </c:numRef>
          </c:xVal>
          <c:yVal>
            <c:numRef>
              <c:f>Demo!$D$3:$D$11</c:f>
              <c:numCache>
                <c:formatCode>General</c:formatCode>
                <c:ptCount val="9"/>
                <c:pt idx="0">
                  <c:v>1</c:v>
                </c:pt>
                <c:pt idx="1">
                  <c:v>4</c:v>
                </c:pt>
                <c:pt idx="2">
                  <c:v>7</c:v>
                </c:pt>
                <c:pt idx="3">
                  <c:v>10</c:v>
                </c:pt>
                <c:pt idx="4">
                  <c:v>13</c:v>
                </c:pt>
                <c:pt idx="5">
                  <c:v>16</c:v>
                </c:pt>
                <c:pt idx="6">
                  <c:v>19</c:v>
                </c:pt>
                <c:pt idx="7">
                  <c:v>22</c:v>
                </c:pt>
                <c:pt idx="8">
                  <c:v>25</c:v>
                </c:pt>
              </c:numCache>
            </c:numRef>
          </c:yVal>
          <c:smooth val="0"/>
          <c:extLst>
            <c:ext xmlns:c16="http://schemas.microsoft.com/office/drawing/2014/chart" uri="{C3380CC4-5D6E-409C-BE32-E72D297353CC}">
              <c16:uniqueId val="{00000000-64D3-4372-B103-291C4805C2AF}"/>
            </c:ext>
          </c:extLst>
        </c:ser>
        <c:dLbls>
          <c:showLegendKey val="0"/>
          <c:showVal val="0"/>
          <c:showCatName val="0"/>
          <c:showSerName val="0"/>
          <c:showPercent val="0"/>
          <c:showBubbleSize val="0"/>
        </c:dLbls>
        <c:axId val="1057885104"/>
        <c:axId val="1057885520"/>
      </c:scatterChart>
      <c:valAx>
        <c:axId val="1057885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X_2</a:t>
                </a:r>
              </a:p>
            </c:rich>
          </c:tx>
          <c:layout>
            <c:manualLayout>
              <c:xMode val="edge"/>
              <c:yMode val="edge"/>
              <c:x val="0.6179969413838563"/>
              <c:y val="0.82906078957466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885520"/>
        <c:crosses val="autoZero"/>
        <c:crossBetween val="midCat"/>
      </c:valAx>
      <c:valAx>
        <c:axId val="105788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8851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1478892241273579E-2"/>
          <c:y val="0.11976644223819849"/>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3403978708269"/>
          <c:y val="5.3067823043858646E-2"/>
          <c:w val="0.75371256163073075"/>
          <c:h val="0.72982311993609483"/>
        </c:manualLayout>
      </c:layout>
      <c:scatterChart>
        <c:scatterStyle val="lineMarker"/>
        <c:varyColors val="0"/>
        <c:ser>
          <c:idx val="0"/>
          <c:order val="0"/>
          <c:tx>
            <c:strRef>
              <c:f>Demo!$D$2</c:f>
              <c:strCache>
                <c:ptCount val="1"/>
                <c:pt idx="0">
                  <c:v>X_3</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rgbClr val="FF0000"/>
                </a:solidFill>
                <a:prstDash val="sysDot"/>
              </a:ln>
              <a:effectLst/>
            </c:spPr>
            <c:trendlineType val="linear"/>
            <c:dispRSqr val="1"/>
            <c:dispEq val="0"/>
            <c:trendlineLbl>
              <c:layout>
                <c:manualLayout>
                  <c:x val="-0.27303995879019793"/>
                  <c:y val="4.4864895485186651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en-US"/>
                </a:p>
              </c:txPr>
            </c:trendlineLbl>
          </c:trendline>
          <c:xVal>
            <c:numRef>
              <c:f>Demo!$B$3:$B$11</c:f>
              <c:numCache>
                <c:formatCode>General</c:formatCode>
                <c:ptCount val="9"/>
                <c:pt idx="0">
                  <c:v>1</c:v>
                </c:pt>
                <c:pt idx="1">
                  <c:v>2</c:v>
                </c:pt>
                <c:pt idx="2">
                  <c:v>3</c:v>
                </c:pt>
                <c:pt idx="3">
                  <c:v>4</c:v>
                </c:pt>
                <c:pt idx="4">
                  <c:v>5</c:v>
                </c:pt>
                <c:pt idx="5">
                  <c:v>6</c:v>
                </c:pt>
                <c:pt idx="6">
                  <c:v>7</c:v>
                </c:pt>
                <c:pt idx="7">
                  <c:v>8</c:v>
                </c:pt>
                <c:pt idx="8">
                  <c:v>9</c:v>
                </c:pt>
              </c:numCache>
            </c:numRef>
          </c:xVal>
          <c:yVal>
            <c:numRef>
              <c:f>Demo!$D$3:$D$11</c:f>
              <c:numCache>
                <c:formatCode>General</c:formatCode>
                <c:ptCount val="9"/>
                <c:pt idx="0">
                  <c:v>1</c:v>
                </c:pt>
                <c:pt idx="1">
                  <c:v>4</c:v>
                </c:pt>
                <c:pt idx="2">
                  <c:v>7</c:v>
                </c:pt>
                <c:pt idx="3">
                  <c:v>10</c:v>
                </c:pt>
                <c:pt idx="4">
                  <c:v>13</c:v>
                </c:pt>
                <c:pt idx="5">
                  <c:v>16</c:v>
                </c:pt>
                <c:pt idx="6">
                  <c:v>19</c:v>
                </c:pt>
                <c:pt idx="7">
                  <c:v>22</c:v>
                </c:pt>
                <c:pt idx="8">
                  <c:v>25</c:v>
                </c:pt>
              </c:numCache>
            </c:numRef>
          </c:yVal>
          <c:smooth val="0"/>
          <c:extLst>
            <c:ext xmlns:c16="http://schemas.microsoft.com/office/drawing/2014/chart" uri="{C3380CC4-5D6E-409C-BE32-E72D297353CC}">
              <c16:uniqueId val="{00000000-1A98-466D-8801-C0481190A490}"/>
            </c:ext>
          </c:extLst>
        </c:ser>
        <c:dLbls>
          <c:showLegendKey val="0"/>
          <c:showVal val="0"/>
          <c:showCatName val="0"/>
          <c:showSerName val="0"/>
          <c:showPercent val="0"/>
          <c:showBubbleSize val="0"/>
        </c:dLbls>
        <c:axId val="663822352"/>
        <c:axId val="663823600"/>
      </c:scatterChart>
      <c:valAx>
        <c:axId val="663822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a:t>X_1</a:t>
                </a:r>
              </a:p>
            </c:rich>
          </c:tx>
          <c:layout>
            <c:manualLayout>
              <c:xMode val="edge"/>
              <c:yMode val="edge"/>
              <c:x val="0.63448328304756296"/>
              <c:y val="0.8530914070523792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23600"/>
        <c:crosses val="autoZero"/>
        <c:crossBetween val="midCat"/>
      </c:valAx>
      <c:valAx>
        <c:axId val="663823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22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26360875654792"/>
          <c:y val="3.3755343806335311E-2"/>
          <c:w val="0.63158165253928755"/>
          <c:h val="0.93460108163790878"/>
        </c:manualLayout>
      </c:layout>
      <c:scatterChart>
        <c:scatterStyle val="lineMarker"/>
        <c:varyColors val="0"/>
        <c:ser>
          <c:idx val="0"/>
          <c:order val="0"/>
          <c:tx>
            <c:strRef>
              <c:f>'Plot All'!$B$3</c:f>
              <c:strCache>
                <c:ptCount val="1"/>
                <c:pt idx="0">
                  <c:v>Original</c:v>
                </c:pt>
              </c:strCache>
            </c:strRef>
          </c:tx>
          <c:spPr>
            <a:ln w="28575">
              <a:noFill/>
            </a:ln>
          </c:spPr>
          <c:marker>
            <c:symbol val="diamond"/>
            <c:size val="5"/>
            <c:spPr>
              <a:solidFill>
                <a:srgbClr val="0000FF"/>
              </a:solidFill>
              <a:ln>
                <a:solidFill>
                  <a:srgbClr val="0000FF"/>
                </a:solidFill>
                <a:prstDash val="solid"/>
              </a:ln>
            </c:spPr>
          </c:marker>
          <c:xVal>
            <c:numRef>
              <c:f>'Plot All'!$A$4:$A$18</c:f>
              <c:numCache>
                <c:formatCode>General</c:formatCode>
                <c:ptCount val="15"/>
                <c:pt idx="0">
                  <c:v>1</c:v>
                </c:pt>
                <c:pt idx="1">
                  <c:v>3</c:v>
                </c:pt>
                <c:pt idx="2">
                  <c:v>5</c:v>
                </c:pt>
                <c:pt idx="3">
                  <c:v>7</c:v>
                </c:pt>
                <c:pt idx="4">
                  <c:v>9</c:v>
                </c:pt>
                <c:pt idx="5">
                  <c:v>-4</c:v>
                </c:pt>
                <c:pt idx="6">
                  <c:v>-2</c:v>
                </c:pt>
                <c:pt idx="7">
                  <c:v>0</c:v>
                </c:pt>
                <c:pt idx="8">
                  <c:v>2</c:v>
                </c:pt>
                <c:pt idx="9">
                  <c:v>4</c:v>
                </c:pt>
                <c:pt idx="10">
                  <c:v>-1.2649110640673518</c:v>
                </c:pt>
                <c:pt idx="11">
                  <c:v>-0.63245553203367588</c:v>
                </c:pt>
                <c:pt idx="12">
                  <c:v>0</c:v>
                </c:pt>
                <c:pt idx="13">
                  <c:v>0.63245553203367588</c:v>
                </c:pt>
                <c:pt idx="14">
                  <c:v>1.2649110640673518</c:v>
                </c:pt>
              </c:numCache>
            </c:numRef>
          </c:xVal>
          <c:yVal>
            <c:numRef>
              <c:f>'Plot All'!$B$4:$B$18</c:f>
              <c:numCache>
                <c:formatCode>General</c:formatCode>
                <c:ptCount val="15"/>
                <c:pt idx="0">
                  <c:v>30</c:v>
                </c:pt>
                <c:pt idx="1">
                  <c:v>15</c:v>
                </c:pt>
                <c:pt idx="2">
                  <c:v>25</c:v>
                </c:pt>
                <c:pt idx="3">
                  <c:v>10</c:v>
                </c:pt>
                <c:pt idx="4">
                  <c:v>20</c:v>
                </c:pt>
              </c:numCache>
            </c:numRef>
          </c:yVal>
          <c:smooth val="0"/>
          <c:extLst>
            <c:ext xmlns:c16="http://schemas.microsoft.com/office/drawing/2014/chart" uri="{C3380CC4-5D6E-409C-BE32-E72D297353CC}">
              <c16:uniqueId val="{00000000-9C8F-4EE8-AE0D-6852DFB66156}"/>
            </c:ext>
          </c:extLst>
        </c:ser>
        <c:ser>
          <c:idx val="1"/>
          <c:order val="1"/>
          <c:tx>
            <c:strRef>
              <c:f>'Plot All'!$C$3</c:f>
              <c:strCache>
                <c:ptCount val="1"/>
                <c:pt idx="0">
                  <c:v>Centered</c:v>
                </c:pt>
              </c:strCache>
            </c:strRef>
          </c:tx>
          <c:spPr>
            <a:ln w="28575">
              <a:noFill/>
            </a:ln>
          </c:spPr>
          <c:marker>
            <c:symbol val="square"/>
            <c:size val="5"/>
            <c:spPr>
              <a:solidFill>
                <a:srgbClr val="FF33CC"/>
              </a:solidFill>
              <a:ln>
                <a:solidFill>
                  <a:srgbClr val="FF33CC"/>
                </a:solidFill>
                <a:prstDash val="solid"/>
              </a:ln>
            </c:spPr>
          </c:marker>
          <c:xVal>
            <c:numRef>
              <c:f>'Plot All'!$A$4:$A$18</c:f>
              <c:numCache>
                <c:formatCode>General</c:formatCode>
                <c:ptCount val="15"/>
                <c:pt idx="0">
                  <c:v>1</c:v>
                </c:pt>
                <c:pt idx="1">
                  <c:v>3</c:v>
                </c:pt>
                <c:pt idx="2">
                  <c:v>5</c:v>
                </c:pt>
                <c:pt idx="3">
                  <c:v>7</c:v>
                </c:pt>
                <c:pt idx="4">
                  <c:v>9</c:v>
                </c:pt>
                <c:pt idx="5">
                  <c:v>-4</c:v>
                </c:pt>
                <c:pt idx="6">
                  <c:v>-2</c:v>
                </c:pt>
                <c:pt idx="7">
                  <c:v>0</c:v>
                </c:pt>
                <c:pt idx="8">
                  <c:v>2</c:v>
                </c:pt>
                <c:pt idx="9">
                  <c:v>4</c:v>
                </c:pt>
                <c:pt idx="10">
                  <c:v>-1.2649110640673518</c:v>
                </c:pt>
                <c:pt idx="11">
                  <c:v>-0.63245553203367588</c:v>
                </c:pt>
                <c:pt idx="12">
                  <c:v>0</c:v>
                </c:pt>
                <c:pt idx="13">
                  <c:v>0.63245553203367588</c:v>
                </c:pt>
                <c:pt idx="14">
                  <c:v>1.2649110640673518</c:v>
                </c:pt>
              </c:numCache>
            </c:numRef>
          </c:xVal>
          <c:yVal>
            <c:numRef>
              <c:f>'Plot All'!$C$4:$C$18</c:f>
              <c:numCache>
                <c:formatCode>General</c:formatCode>
                <c:ptCount val="15"/>
                <c:pt idx="5">
                  <c:v>10</c:v>
                </c:pt>
                <c:pt idx="6">
                  <c:v>-5</c:v>
                </c:pt>
                <c:pt idx="7">
                  <c:v>5</c:v>
                </c:pt>
                <c:pt idx="8">
                  <c:v>-10</c:v>
                </c:pt>
                <c:pt idx="9">
                  <c:v>0</c:v>
                </c:pt>
              </c:numCache>
            </c:numRef>
          </c:yVal>
          <c:smooth val="0"/>
          <c:extLst>
            <c:ext xmlns:c16="http://schemas.microsoft.com/office/drawing/2014/chart" uri="{C3380CC4-5D6E-409C-BE32-E72D297353CC}">
              <c16:uniqueId val="{00000001-9C8F-4EE8-AE0D-6852DFB66156}"/>
            </c:ext>
          </c:extLst>
        </c:ser>
        <c:ser>
          <c:idx val="2"/>
          <c:order val="2"/>
          <c:tx>
            <c:strRef>
              <c:f>'Plot All'!$D$3</c:f>
              <c:strCache>
                <c:ptCount val="1"/>
                <c:pt idx="0">
                  <c:v>Standardized </c:v>
                </c:pt>
              </c:strCache>
            </c:strRef>
          </c:tx>
          <c:spPr>
            <a:ln w="28575">
              <a:noFill/>
            </a:ln>
          </c:spPr>
          <c:marker>
            <c:symbol val="triangle"/>
            <c:size val="5"/>
            <c:spPr>
              <a:solidFill>
                <a:srgbClr val="008000"/>
              </a:solidFill>
              <a:ln>
                <a:solidFill>
                  <a:srgbClr val="008000"/>
                </a:solidFill>
                <a:prstDash val="solid"/>
              </a:ln>
            </c:spPr>
          </c:marker>
          <c:xVal>
            <c:numRef>
              <c:f>'Plot All'!$A$4:$A$18</c:f>
              <c:numCache>
                <c:formatCode>General</c:formatCode>
                <c:ptCount val="15"/>
                <c:pt idx="0">
                  <c:v>1</c:v>
                </c:pt>
                <c:pt idx="1">
                  <c:v>3</c:v>
                </c:pt>
                <c:pt idx="2">
                  <c:v>5</c:v>
                </c:pt>
                <c:pt idx="3">
                  <c:v>7</c:v>
                </c:pt>
                <c:pt idx="4">
                  <c:v>9</c:v>
                </c:pt>
                <c:pt idx="5">
                  <c:v>-4</c:v>
                </c:pt>
                <c:pt idx="6">
                  <c:v>-2</c:v>
                </c:pt>
                <c:pt idx="7">
                  <c:v>0</c:v>
                </c:pt>
                <c:pt idx="8">
                  <c:v>2</c:v>
                </c:pt>
                <c:pt idx="9">
                  <c:v>4</c:v>
                </c:pt>
                <c:pt idx="10">
                  <c:v>-1.2649110640673518</c:v>
                </c:pt>
                <c:pt idx="11">
                  <c:v>-0.63245553203367588</c:v>
                </c:pt>
                <c:pt idx="12">
                  <c:v>0</c:v>
                </c:pt>
                <c:pt idx="13">
                  <c:v>0.63245553203367588</c:v>
                </c:pt>
                <c:pt idx="14">
                  <c:v>1.2649110640673518</c:v>
                </c:pt>
              </c:numCache>
            </c:numRef>
          </c:xVal>
          <c:yVal>
            <c:numRef>
              <c:f>'Plot All'!$D$4:$D$18</c:f>
              <c:numCache>
                <c:formatCode>General</c:formatCode>
                <c:ptCount val="15"/>
                <c:pt idx="10">
                  <c:v>1.2649110640673518</c:v>
                </c:pt>
                <c:pt idx="11">
                  <c:v>-0.63245553203367588</c:v>
                </c:pt>
                <c:pt idx="12">
                  <c:v>0.63245553203367588</c:v>
                </c:pt>
                <c:pt idx="13">
                  <c:v>-1.2649110640673518</c:v>
                </c:pt>
                <c:pt idx="14">
                  <c:v>0</c:v>
                </c:pt>
              </c:numCache>
            </c:numRef>
          </c:yVal>
          <c:smooth val="0"/>
          <c:extLst>
            <c:ext xmlns:c16="http://schemas.microsoft.com/office/drawing/2014/chart" uri="{C3380CC4-5D6E-409C-BE32-E72D297353CC}">
              <c16:uniqueId val="{00000002-9C8F-4EE8-AE0D-6852DFB66156}"/>
            </c:ext>
          </c:extLst>
        </c:ser>
        <c:dLbls>
          <c:showLegendKey val="0"/>
          <c:showVal val="0"/>
          <c:showCatName val="0"/>
          <c:showSerName val="0"/>
          <c:showPercent val="0"/>
          <c:showBubbleSize val="0"/>
        </c:dLbls>
        <c:axId val="775069824"/>
        <c:axId val="1"/>
      </c:scatterChart>
      <c:valAx>
        <c:axId val="77506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775069824"/>
        <c:crosses val="autoZero"/>
        <c:crossBetween val="midCat"/>
      </c:valAx>
      <c:spPr>
        <a:solidFill>
          <a:srgbClr val="C0C0C0"/>
        </a:solidFill>
        <a:ln w="12700">
          <a:solidFill>
            <a:srgbClr val="808080"/>
          </a:solidFill>
          <a:prstDash val="solid"/>
        </a:ln>
      </c:spPr>
    </c:plotArea>
    <c:legend>
      <c:legendPos val="r"/>
      <c:layout>
        <c:manualLayout>
          <c:xMode val="edge"/>
          <c:yMode val="edge"/>
          <c:x val="0.50438826725606667"/>
          <c:y val="0.85232244703589255"/>
          <c:w val="0.47368605240134454"/>
          <c:h val="0.1139242721242123"/>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314325</xdr:colOff>
      <xdr:row>11</xdr:row>
      <xdr:rowOff>76200</xdr:rowOff>
    </xdr:to>
    <xdr:graphicFrame macro="">
      <xdr:nvGraphicFramePr>
        <xdr:cNvPr id="21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314325</xdr:colOff>
      <xdr:row>0</xdr:row>
      <xdr:rowOff>0</xdr:rowOff>
    </xdr:from>
    <xdr:to>
      <xdr:col>10</xdr:col>
      <xdr:colOff>66675</xdr:colOff>
      <xdr:row>11</xdr:row>
      <xdr:rowOff>104775</xdr:rowOff>
    </xdr:to>
    <xdr:graphicFrame macro="">
      <xdr:nvGraphicFramePr>
        <xdr:cNvPr id="21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xdr:row>
      <xdr:rowOff>9525</xdr:rowOff>
    </xdr:from>
    <xdr:to>
      <xdr:col>5</xdr:col>
      <xdr:colOff>552450</xdr:colOff>
      <xdr:row>22</xdr:row>
      <xdr:rowOff>85725</xdr:rowOff>
    </xdr:to>
    <xdr:graphicFrame macro="">
      <xdr:nvGraphicFramePr>
        <xdr:cNvPr id="21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9525</xdr:colOff>
      <xdr:row>16</xdr:row>
      <xdr:rowOff>9525</xdr:rowOff>
    </xdr:to>
    <xdr:pic>
      <xdr:nvPicPr>
        <xdr:cNvPr id="4833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3667125"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0</xdr:colOff>
      <xdr:row>2</xdr:row>
      <xdr:rowOff>76200</xdr:rowOff>
    </xdr:from>
    <xdr:to>
      <xdr:col>11</xdr:col>
      <xdr:colOff>285750</xdr:colOff>
      <xdr:row>17</xdr:row>
      <xdr:rowOff>0</xdr:rowOff>
    </xdr:to>
    <xdr:pic>
      <xdr:nvPicPr>
        <xdr:cNvPr id="4833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7600" y="400050"/>
          <a:ext cx="39624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590548</xdr:colOff>
      <xdr:row>0</xdr:row>
      <xdr:rowOff>0</xdr:rowOff>
    </xdr:from>
    <xdr:to>
      <xdr:col>11</xdr:col>
      <xdr:colOff>742949</xdr:colOff>
      <xdr:row>2</xdr:row>
      <xdr:rowOff>133350</xdr:rowOff>
    </xdr:to>
    <xdr:sp macro="" textlink="">
      <xdr:nvSpPr>
        <xdr:cNvPr id="5" name="TextBox 4"/>
        <xdr:cNvSpPr txBox="1"/>
      </xdr:nvSpPr>
      <xdr:spPr>
        <a:xfrm>
          <a:off x="3638548" y="0"/>
          <a:ext cx="4438651"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solidFill>
                <a:srgbClr val="0000CC"/>
              </a:solidFill>
              <a:latin typeface="Arial" pitchFamily="34" charset="0"/>
              <a:cs typeface="Arial" pitchFamily="34" charset="0"/>
            </a:rPr>
            <a:t>Extraction</a:t>
          </a:r>
          <a:r>
            <a:rPr lang="en-US" sz="1200">
              <a:latin typeface="Times New Roman" pitchFamily="18" charset="0"/>
              <a:cs typeface="Times New Roman" pitchFamily="18" charset="0"/>
            </a:rPr>
            <a:t> (this tells SPSS to use the Principal Component method to extract 2 Components [factors] from the Covariance matrix)</a:t>
          </a:r>
        </a:p>
      </xdr:txBody>
    </xdr:sp>
    <xdr:clientData/>
  </xdr:twoCellAnchor>
  <xdr:twoCellAnchor editAs="oneCell">
    <xdr:from>
      <xdr:col>0</xdr:col>
      <xdr:colOff>0</xdr:colOff>
      <xdr:row>18</xdr:row>
      <xdr:rowOff>0</xdr:rowOff>
    </xdr:from>
    <xdr:to>
      <xdr:col>4</xdr:col>
      <xdr:colOff>19050</xdr:colOff>
      <xdr:row>28</xdr:row>
      <xdr:rowOff>47625</xdr:rowOff>
    </xdr:to>
    <xdr:pic>
      <xdr:nvPicPr>
        <xdr:cNvPr id="48337"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14650"/>
          <a:ext cx="24574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28575</xdr:colOff>
      <xdr:row>18</xdr:row>
      <xdr:rowOff>47625</xdr:rowOff>
    </xdr:from>
    <xdr:to>
      <xdr:col>11</xdr:col>
      <xdr:colOff>390525</xdr:colOff>
      <xdr:row>20</xdr:row>
      <xdr:rowOff>19050</xdr:rowOff>
    </xdr:to>
    <xdr:sp macro="" textlink="">
      <xdr:nvSpPr>
        <xdr:cNvPr id="7" name="TextBox 6"/>
        <xdr:cNvSpPr txBox="1"/>
      </xdr:nvSpPr>
      <xdr:spPr>
        <a:xfrm>
          <a:off x="5038725" y="2962275"/>
          <a:ext cx="2686050"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latin typeface="Arial" pitchFamily="34" charset="0"/>
              <a:cs typeface="Arial" pitchFamily="34" charset="0"/>
            </a:rPr>
            <a:t>Eigenvalues</a:t>
          </a:r>
          <a:r>
            <a:rPr lang="en-US" sz="1200" b="1" baseline="0">
              <a:latin typeface="Arial" pitchFamily="34" charset="0"/>
              <a:cs typeface="Arial" pitchFamily="34" charset="0"/>
            </a:rPr>
            <a:t> are in yellow below.</a:t>
          </a:r>
          <a:endParaRPr lang="en-US" sz="1200" b="1">
            <a:latin typeface="Arial" pitchFamily="34" charset="0"/>
            <a:cs typeface="Arial" pitchFamily="34" charset="0"/>
          </a:endParaRPr>
        </a:p>
      </xdr:txBody>
    </xdr:sp>
    <xdr:clientData/>
  </xdr:twoCellAnchor>
  <xdr:twoCellAnchor>
    <xdr:from>
      <xdr:col>7</xdr:col>
      <xdr:colOff>19051</xdr:colOff>
      <xdr:row>29</xdr:row>
      <xdr:rowOff>19050</xdr:rowOff>
    </xdr:from>
    <xdr:to>
      <xdr:col>10</xdr:col>
      <xdr:colOff>228601</xdr:colOff>
      <xdr:row>31</xdr:row>
      <xdr:rowOff>9525</xdr:rowOff>
    </xdr:to>
    <xdr:sp macro="" textlink="">
      <xdr:nvSpPr>
        <xdr:cNvPr id="8" name="TextBox 7"/>
        <xdr:cNvSpPr txBox="1"/>
      </xdr:nvSpPr>
      <xdr:spPr>
        <a:xfrm>
          <a:off x="4419601" y="4714875"/>
          <a:ext cx="2533650" cy="314325"/>
        </a:xfrm>
        <a:prstGeom prst="rect">
          <a:avLst/>
        </a:prstGeom>
        <a:solidFill>
          <a:srgbClr val="FF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latin typeface="Arial" pitchFamily="34" charset="0"/>
              <a:cs typeface="Arial" pitchFamily="34" charset="0"/>
            </a:rPr>
            <a:t>Eigenvectors</a:t>
          </a:r>
          <a:r>
            <a:rPr lang="en-US" sz="1200" b="1" baseline="0">
              <a:latin typeface="Arial" pitchFamily="34" charset="0"/>
              <a:cs typeface="Arial" pitchFamily="34" charset="0"/>
            </a:rPr>
            <a:t> are in rose below.</a:t>
          </a:r>
          <a:endParaRPr lang="en-US" sz="1200" b="1">
            <a:latin typeface="Arial" pitchFamily="34" charset="0"/>
            <a:cs typeface="Arial" pitchFamily="34" charset="0"/>
          </a:endParaRPr>
        </a:p>
      </xdr:txBody>
    </xdr:sp>
    <xdr:clientData/>
  </xdr:twoCellAnchor>
  <xdr:twoCellAnchor>
    <xdr:from>
      <xdr:col>2</xdr:col>
      <xdr:colOff>9524</xdr:colOff>
      <xdr:row>29</xdr:row>
      <xdr:rowOff>114300</xdr:rowOff>
    </xdr:from>
    <xdr:to>
      <xdr:col>4</xdr:col>
      <xdr:colOff>590549</xdr:colOff>
      <xdr:row>38</xdr:row>
      <xdr:rowOff>28575</xdr:rowOff>
    </xdr:to>
    <xdr:sp macro="" textlink="">
      <xdr:nvSpPr>
        <xdr:cNvPr id="9" name="TextBox 8"/>
        <xdr:cNvSpPr txBox="1"/>
      </xdr:nvSpPr>
      <xdr:spPr>
        <a:xfrm>
          <a:off x="1228724" y="4810125"/>
          <a:ext cx="1800225"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latin typeface="Times New Roman" pitchFamily="18" charset="0"/>
              <a:cs typeface="Times New Roman" pitchFamily="18" charset="0"/>
            </a:rPr>
            <a:t>SPSS does not choose</a:t>
          </a:r>
          <a:r>
            <a:rPr lang="en-US" sz="1200" b="1" baseline="0">
              <a:latin typeface="Times New Roman" pitchFamily="18" charset="0"/>
              <a:cs typeface="Times New Roman" pitchFamily="18" charset="0"/>
            </a:rPr>
            <a:t> its reported eigenvectors so that the length is 1 but rather chooses the length to be the square root of the eigenvalue as is shown to the right.  </a:t>
          </a:r>
          <a:endParaRPr lang="en-US" sz="1200" b="1">
            <a:latin typeface="Times New Roman" pitchFamily="18" charset="0"/>
            <a:cs typeface="Times New Roman"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733425</xdr:colOff>
      <xdr:row>25</xdr:row>
      <xdr:rowOff>0</xdr:rowOff>
    </xdr:from>
    <xdr:to>
      <xdr:col>2</xdr:col>
      <xdr:colOff>581025</xdr:colOff>
      <xdr:row>27</xdr:row>
      <xdr:rowOff>0</xdr:rowOff>
    </xdr:to>
    <xdr:sp macro="" textlink="">
      <xdr:nvSpPr>
        <xdr:cNvPr id="2" name="Text Box 8"/>
        <xdr:cNvSpPr txBox="1">
          <a:spLocks noChangeArrowheads="1"/>
        </xdr:cNvSpPr>
      </xdr:nvSpPr>
      <xdr:spPr bwMode="auto">
        <a:xfrm>
          <a:off x="733425" y="4105275"/>
          <a:ext cx="1200150" cy="333375"/>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1000" b="1" i="0" strike="noStrike">
              <a:solidFill>
                <a:schemeClr val="accent6">
                  <a:lumMod val="50000"/>
                </a:schemeClr>
              </a:solidFill>
              <a:latin typeface="Arial"/>
              <a:cs typeface="Arial"/>
            </a:rPr>
            <a:t>Normalized Eigenvector</a:t>
          </a:r>
        </a:p>
      </xdr:txBody>
    </xdr:sp>
    <xdr:clientData/>
  </xdr:twoCellAnchor>
  <xdr:twoCellAnchor>
    <xdr:from>
      <xdr:col>6</xdr:col>
      <xdr:colOff>28575</xdr:colOff>
      <xdr:row>0</xdr:row>
      <xdr:rowOff>19050</xdr:rowOff>
    </xdr:from>
    <xdr:to>
      <xdr:col>7</xdr:col>
      <xdr:colOff>600075</xdr:colOff>
      <xdr:row>2</xdr:row>
      <xdr:rowOff>171450</xdr:rowOff>
    </xdr:to>
    <xdr:sp macro="" textlink="">
      <xdr:nvSpPr>
        <xdr:cNvPr id="3" name="Text Box 9"/>
        <xdr:cNvSpPr txBox="1">
          <a:spLocks noChangeArrowheads="1"/>
        </xdr:cNvSpPr>
      </xdr:nvSpPr>
      <xdr:spPr bwMode="auto">
        <a:xfrm>
          <a:off x="5467350" y="19050"/>
          <a:ext cx="1200150" cy="4762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chemeClr val="accent6">
                  <a:lumMod val="50000"/>
                </a:schemeClr>
              </a:solidFill>
              <a:latin typeface="Arial"/>
              <a:cs typeface="Arial"/>
            </a:rPr>
            <a:t>COV Eigenvector</a:t>
          </a:r>
          <a:r>
            <a:rPr lang="en-US" sz="1000" b="1" i="0" strike="noStrike">
              <a:solidFill>
                <a:srgbClr val="000000"/>
              </a:solidFill>
              <a:latin typeface="Arial"/>
              <a:cs typeface="Arial"/>
            </a:rPr>
            <a:t> * Mean Centered Data </a:t>
          </a:r>
        </a:p>
      </xdr:txBody>
    </xdr:sp>
    <xdr:clientData/>
  </xdr:twoCellAnchor>
  <xdr:twoCellAnchor>
    <xdr:from>
      <xdr:col>8</xdr:col>
      <xdr:colOff>600075</xdr:colOff>
      <xdr:row>0</xdr:row>
      <xdr:rowOff>19050</xdr:rowOff>
    </xdr:from>
    <xdr:to>
      <xdr:col>11</xdr:col>
      <xdr:colOff>0</xdr:colOff>
      <xdr:row>2</xdr:row>
      <xdr:rowOff>171450</xdr:rowOff>
    </xdr:to>
    <xdr:sp macro="" textlink="">
      <xdr:nvSpPr>
        <xdr:cNvPr id="5" name="Text Box 11"/>
        <xdr:cNvSpPr txBox="1">
          <a:spLocks noChangeArrowheads="1"/>
        </xdr:cNvSpPr>
      </xdr:nvSpPr>
      <xdr:spPr bwMode="auto">
        <a:xfrm>
          <a:off x="5638800" y="19050"/>
          <a:ext cx="12287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FF00FF"/>
              </a:solidFill>
              <a:latin typeface="Arial"/>
              <a:cs typeface="Arial"/>
            </a:rPr>
            <a:t>SPSS Generated Scores for COV analysis.</a:t>
          </a:r>
          <a:r>
            <a:rPr lang="en-US" sz="1000" b="0" i="0" strike="noStrike">
              <a:solidFill>
                <a:srgbClr val="000000"/>
              </a:solidFill>
              <a:latin typeface="Arial"/>
              <a:cs typeface="Arial"/>
            </a:rPr>
            <a:t>  (VAR=1)</a:t>
          </a:r>
        </a:p>
      </xdr:txBody>
    </xdr:sp>
    <xdr:clientData/>
  </xdr:twoCellAnchor>
  <xdr:twoCellAnchor>
    <xdr:from>
      <xdr:col>11</xdr:col>
      <xdr:colOff>0</xdr:colOff>
      <xdr:row>2</xdr:row>
      <xdr:rowOff>0</xdr:rowOff>
    </xdr:from>
    <xdr:to>
      <xdr:col>14</xdr:col>
      <xdr:colOff>142875</xdr:colOff>
      <xdr:row>8</xdr:row>
      <xdr:rowOff>19050</xdr:rowOff>
    </xdr:to>
    <xdr:sp macro="" textlink="">
      <xdr:nvSpPr>
        <xdr:cNvPr id="6" name="TextBox 5"/>
        <xdr:cNvSpPr txBox="1"/>
      </xdr:nvSpPr>
      <xdr:spPr>
        <a:xfrm>
          <a:off x="6867525" y="323850"/>
          <a:ext cx="19716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baseline="0">
              <a:latin typeface="Times New Roman" pitchFamily="18" charset="0"/>
              <a:cs typeface="Times New Roman" pitchFamily="18" charset="0"/>
            </a:rPr>
            <a:t>The  SPSS reported scores for each component are standardized values so the variance of each generated score has a variance of one.  </a:t>
          </a:r>
          <a:endParaRPr lang="en-US" sz="1200" b="1">
            <a:latin typeface="Times New Roman" pitchFamily="18" charset="0"/>
            <a:cs typeface="Times New Roman"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733425</xdr:colOff>
      <xdr:row>25</xdr:row>
      <xdr:rowOff>19050</xdr:rowOff>
    </xdr:from>
    <xdr:to>
      <xdr:col>2</xdr:col>
      <xdr:colOff>581025</xdr:colOff>
      <xdr:row>27</xdr:row>
      <xdr:rowOff>0</xdr:rowOff>
    </xdr:to>
    <xdr:sp macro="" textlink="">
      <xdr:nvSpPr>
        <xdr:cNvPr id="4104" name="Text Box 8"/>
        <xdr:cNvSpPr txBox="1">
          <a:spLocks noChangeArrowheads="1"/>
        </xdr:cNvSpPr>
      </xdr:nvSpPr>
      <xdr:spPr bwMode="auto">
        <a:xfrm>
          <a:off x="733425" y="4124325"/>
          <a:ext cx="1200150" cy="314325"/>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1000" b="1" i="0" strike="noStrike">
              <a:solidFill>
                <a:srgbClr val="000000"/>
              </a:solidFill>
              <a:latin typeface="Arial"/>
              <a:cs typeface="Arial"/>
            </a:rPr>
            <a:t>Normalized Eigenvector</a:t>
          </a:r>
        </a:p>
      </xdr:txBody>
    </xdr:sp>
    <xdr:clientData/>
  </xdr:twoCellAnchor>
  <xdr:twoCellAnchor>
    <xdr:from>
      <xdr:col>8</xdr:col>
      <xdr:colOff>28575</xdr:colOff>
      <xdr:row>0</xdr:row>
      <xdr:rowOff>19050</xdr:rowOff>
    </xdr:from>
    <xdr:to>
      <xdr:col>9</xdr:col>
      <xdr:colOff>600075</xdr:colOff>
      <xdr:row>2</xdr:row>
      <xdr:rowOff>171450</xdr:rowOff>
    </xdr:to>
    <xdr:sp macro="" textlink="">
      <xdr:nvSpPr>
        <xdr:cNvPr id="4105" name="Text Box 9"/>
        <xdr:cNvSpPr txBox="1">
          <a:spLocks noChangeArrowheads="1"/>
        </xdr:cNvSpPr>
      </xdr:nvSpPr>
      <xdr:spPr bwMode="auto">
        <a:xfrm>
          <a:off x="5467350" y="19050"/>
          <a:ext cx="1200150" cy="4762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COV Eigenvector * Mean Centered Data </a:t>
          </a:r>
        </a:p>
      </xdr:txBody>
    </xdr:sp>
    <xdr:clientData/>
  </xdr:twoCellAnchor>
  <xdr:twoCellAnchor>
    <xdr:from>
      <xdr:col>10</xdr:col>
      <xdr:colOff>0</xdr:colOff>
      <xdr:row>0</xdr:row>
      <xdr:rowOff>0</xdr:rowOff>
    </xdr:from>
    <xdr:to>
      <xdr:col>11</xdr:col>
      <xdr:colOff>590550</xdr:colOff>
      <xdr:row>2</xdr:row>
      <xdr:rowOff>152400</xdr:rowOff>
    </xdr:to>
    <xdr:sp macro="" textlink="">
      <xdr:nvSpPr>
        <xdr:cNvPr id="4106" name="Text Box 10"/>
        <xdr:cNvSpPr txBox="1">
          <a:spLocks noChangeArrowheads="1"/>
        </xdr:cNvSpPr>
      </xdr:nvSpPr>
      <xdr:spPr bwMode="auto">
        <a:xfrm>
          <a:off x="6696075" y="0"/>
          <a:ext cx="1200150" cy="4762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008000"/>
              </a:solidFill>
              <a:latin typeface="Arial"/>
              <a:cs typeface="Arial"/>
            </a:rPr>
            <a:t>CORR Eigenvector * Standardized Data </a:t>
          </a:r>
        </a:p>
      </xdr:txBody>
    </xdr:sp>
    <xdr:clientData/>
  </xdr:twoCellAnchor>
  <xdr:twoCellAnchor>
    <xdr:from>
      <xdr:col>12</xdr:col>
      <xdr:colOff>600075</xdr:colOff>
      <xdr:row>0</xdr:row>
      <xdr:rowOff>19050</xdr:rowOff>
    </xdr:from>
    <xdr:to>
      <xdr:col>15</xdr:col>
      <xdr:colOff>0</xdr:colOff>
      <xdr:row>2</xdr:row>
      <xdr:rowOff>171450</xdr:rowOff>
    </xdr:to>
    <xdr:sp macro="" textlink="">
      <xdr:nvSpPr>
        <xdr:cNvPr id="4107" name="Text Box 11"/>
        <xdr:cNvSpPr txBox="1">
          <a:spLocks noChangeArrowheads="1"/>
        </xdr:cNvSpPr>
      </xdr:nvSpPr>
      <xdr:spPr bwMode="auto">
        <a:xfrm>
          <a:off x="8515350" y="19050"/>
          <a:ext cx="12287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FF00FF"/>
              </a:solidFill>
              <a:latin typeface="Arial"/>
              <a:cs typeface="Arial"/>
            </a:rPr>
            <a:t>SPSS Generated Scores for COV analysis.</a:t>
          </a:r>
          <a:r>
            <a:rPr lang="en-US" sz="1000" b="0" i="0" strike="noStrike">
              <a:solidFill>
                <a:srgbClr val="000000"/>
              </a:solidFill>
              <a:latin typeface="Arial"/>
              <a:cs typeface="Arial"/>
            </a:rPr>
            <a:t>  (VAR=1)</a:t>
          </a:r>
        </a:p>
      </xdr:txBody>
    </xdr:sp>
    <xdr:clientData/>
  </xdr:twoCellAnchor>
  <xdr:twoCellAnchor>
    <xdr:from>
      <xdr:col>15</xdr:col>
      <xdr:colOff>19050</xdr:colOff>
      <xdr:row>0</xdr:row>
      <xdr:rowOff>0</xdr:rowOff>
    </xdr:from>
    <xdr:to>
      <xdr:col>17</xdr:col>
      <xdr:colOff>28575</xdr:colOff>
      <xdr:row>2</xdr:row>
      <xdr:rowOff>152400</xdr:rowOff>
    </xdr:to>
    <xdr:sp macro="" textlink="">
      <xdr:nvSpPr>
        <xdr:cNvPr id="4110" name="Text Box 14"/>
        <xdr:cNvSpPr txBox="1">
          <a:spLocks noChangeArrowheads="1"/>
        </xdr:cNvSpPr>
      </xdr:nvSpPr>
      <xdr:spPr bwMode="auto">
        <a:xfrm>
          <a:off x="9763125" y="0"/>
          <a:ext cx="12287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00CCFF"/>
              </a:solidFill>
              <a:latin typeface="Arial"/>
              <a:cs typeface="Arial"/>
            </a:rPr>
            <a:t>SPSS Generated Scores for CORR analysis.</a:t>
          </a:r>
          <a:r>
            <a:rPr lang="en-US" sz="1000" b="0" i="0" strike="noStrike">
              <a:solidFill>
                <a:srgbClr val="00CCFF"/>
              </a:solidFill>
              <a:latin typeface="Arial"/>
              <a:cs typeface="Arial"/>
            </a:rPr>
            <a:t>  </a:t>
          </a:r>
          <a:r>
            <a:rPr lang="en-US" sz="1000" b="0" i="0" strike="noStrike">
              <a:solidFill>
                <a:srgbClr val="000000"/>
              </a:solidFill>
              <a:latin typeface="Arial"/>
              <a:cs typeface="Arial"/>
            </a:rPr>
            <a:t>(VAR=1)</a:t>
          </a:r>
        </a:p>
      </xdr:txBody>
    </xdr:sp>
    <xdr:clientData/>
  </xdr:twoCellAnchor>
  <xdr:twoCellAnchor>
    <xdr:from>
      <xdr:col>12</xdr:col>
      <xdr:colOff>457200</xdr:colOff>
      <xdr:row>15</xdr:row>
      <xdr:rowOff>1</xdr:rowOff>
    </xdr:from>
    <xdr:to>
      <xdr:col>17</xdr:col>
      <xdr:colOff>28575</xdr:colOff>
      <xdr:row>19</xdr:row>
      <xdr:rowOff>142875</xdr:rowOff>
    </xdr:to>
    <xdr:sp macro="" textlink="">
      <xdr:nvSpPr>
        <xdr:cNvPr id="7" name="TextBox 6"/>
        <xdr:cNvSpPr txBox="1"/>
      </xdr:nvSpPr>
      <xdr:spPr>
        <a:xfrm>
          <a:off x="8372475" y="2457451"/>
          <a:ext cx="2619375" cy="809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baseline="0">
              <a:latin typeface="Times New Roman" pitchFamily="18" charset="0"/>
              <a:cs typeface="Times New Roman" pitchFamily="18" charset="0"/>
            </a:rPr>
            <a:t>The  SPSS reported scores for each component are standardized values so the variance of each generated score has a variance of one.  </a:t>
          </a:r>
          <a:endParaRPr lang="en-US" sz="1200" b="1">
            <a:latin typeface="Times New Roman" pitchFamily="18" charset="0"/>
            <a:cs typeface="Times New Roman"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0</xdr:row>
      <xdr:rowOff>19050</xdr:rowOff>
    </xdr:from>
    <xdr:to>
      <xdr:col>7</xdr:col>
      <xdr:colOff>342900</xdr:colOff>
      <xdr:row>28</xdr:row>
      <xdr:rowOff>0</xdr:rowOff>
    </xdr:to>
    <xdr:graphicFrame macro="">
      <xdr:nvGraphicFramePr>
        <xdr:cNvPr id="3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466725</xdr:colOff>
      <xdr:row>8</xdr:row>
      <xdr:rowOff>66675</xdr:rowOff>
    </xdr:from>
    <xdr:to>
      <xdr:col>5</xdr:col>
      <xdr:colOff>600075</xdr:colOff>
      <xdr:row>9</xdr:row>
      <xdr:rowOff>57150</xdr:rowOff>
    </xdr:to>
    <xdr:sp macro="" textlink="">
      <xdr:nvSpPr>
        <xdr:cNvPr id="3350" name="AutoShape 5"/>
        <xdr:cNvSpPr>
          <a:spLocks noChangeArrowheads="1"/>
        </xdr:cNvSpPr>
      </xdr:nvSpPr>
      <xdr:spPr bwMode="auto">
        <a:xfrm>
          <a:off x="3724275" y="1362075"/>
          <a:ext cx="133350" cy="152400"/>
        </a:xfrm>
        <a:prstGeom prst="star4">
          <a:avLst>
            <a:gd name="adj" fmla="val 12500"/>
          </a:avLst>
        </a:prstGeom>
        <a:solidFill>
          <a:srgbClr val="FF0000"/>
        </a:solidFill>
        <a:ln w="9525">
          <a:solidFill>
            <a:srgbClr val="C0C0C0"/>
          </a:solidFill>
          <a:miter lim="800000"/>
          <a:headEnd/>
          <a:tailEnd/>
        </a:ln>
      </xdr:spPr>
    </xdr:sp>
    <xdr:clientData/>
  </xdr:twoCellAnchor>
  <xdr:twoCellAnchor>
    <xdr:from>
      <xdr:col>5</xdr:col>
      <xdr:colOff>552450</xdr:colOff>
      <xdr:row>9</xdr:row>
      <xdr:rowOff>47625</xdr:rowOff>
    </xdr:from>
    <xdr:to>
      <xdr:col>7</xdr:col>
      <xdr:colOff>333375</xdr:colOff>
      <xdr:row>13</xdr:row>
      <xdr:rowOff>76200</xdr:rowOff>
    </xdr:to>
    <xdr:sp macro="" textlink="">
      <xdr:nvSpPr>
        <xdr:cNvPr id="3078" name="Text Box 6"/>
        <xdr:cNvSpPr txBox="1">
          <a:spLocks noChangeArrowheads="1"/>
        </xdr:cNvSpPr>
      </xdr:nvSpPr>
      <xdr:spPr bwMode="auto">
        <a:xfrm>
          <a:off x="3810000" y="1504950"/>
          <a:ext cx="1000125" cy="6762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FF0000"/>
              </a:solidFill>
              <a:latin typeface="Arial"/>
              <a:cs typeface="Arial"/>
            </a:rPr>
            <a:t>Red Star is the Centroid (5,20) of the Original Data.</a:t>
          </a:r>
          <a:r>
            <a:rPr lang="en-US" sz="1000" b="0" i="0" strike="noStrike">
              <a:solidFill>
                <a:srgbClr val="000000"/>
              </a:solidFill>
              <a:latin typeface="Arial"/>
              <a:cs typeface="Arial"/>
            </a:rPr>
            <a:t> </a:t>
          </a:r>
        </a:p>
      </xdr:txBody>
    </xdr:sp>
    <xdr:clientData/>
  </xdr:twoCellAnchor>
  <xdr:twoCellAnchor>
    <xdr:from>
      <xdr:col>4</xdr:col>
      <xdr:colOff>428625</xdr:colOff>
      <xdr:row>8</xdr:row>
      <xdr:rowOff>28575</xdr:rowOff>
    </xdr:from>
    <xdr:to>
      <xdr:col>6</xdr:col>
      <xdr:colOff>9525</xdr:colOff>
      <xdr:row>26</xdr:row>
      <xdr:rowOff>152400</xdr:rowOff>
    </xdr:to>
    <xdr:sp macro="" textlink="">
      <xdr:nvSpPr>
        <xdr:cNvPr id="3352" name="Line 7"/>
        <xdr:cNvSpPr>
          <a:spLocks noChangeShapeType="1"/>
        </xdr:cNvSpPr>
      </xdr:nvSpPr>
      <xdr:spPr bwMode="auto">
        <a:xfrm>
          <a:off x="3076575" y="1323975"/>
          <a:ext cx="800100" cy="3038475"/>
        </a:xfrm>
        <a:prstGeom prst="line">
          <a:avLst/>
        </a:prstGeom>
        <a:noFill/>
        <a:ln w="127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16</xdr:row>
      <xdr:rowOff>38100</xdr:rowOff>
    </xdr:from>
    <xdr:to>
      <xdr:col>6</xdr:col>
      <xdr:colOff>381000</xdr:colOff>
      <xdr:row>23</xdr:row>
      <xdr:rowOff>76200</xdr:rowOff>
    </xdr:to>
    <xdr:sp macro="" textlink="">
      <xdr:nvSpPr>
        <xdr:cNvPr id="3353" name="Line 8"/>
        <xdr:cNvSpPr>
          <a:spLocks noChangeShapeType="1"/>
        </xdr:cNvSpPr>
      </xdr:nvSpPr>
      <xdr:spPr bwMode="auto">
        <a:xfrm>
          <a:off x="3038475" y="2628900"/>
          <a:ext cx="1209675" cy="1171575"/>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257175</xdr:colOff>
      <xdr:row>18</xdr:row>
      <xdr:rowOff>19050</xdr:rowOff>
    </xdr:from>
    <xdr:to>
      <xdr:col>6</xdr:col>
      <xdr:colOff>428625</xdr:colOff>
      <xdr:row>20</xdr:row>
      <xdr:rowOff>47625</xdr:rowOff>
    </xdr:to>
    <xdr:sp macro="" textlink="">
      <xdr:nvSpPr>
        <xdr:cNvPr id="3354" name="Line 9"/>
        <xdr:cNvSpPr>
          <a:spLocks noChangeShapeType="1"/>
        </xdr:cNvSpPr>
      </xdr:nvSpPr>
      <xdr:spPr bwMode="auto">
        <a:xfrm flipV="1">
          <a:off x="2905125" y="2933700"/>
          <a:ext cx="1390650" cy="352425"/>
        </a:xfrm>
        <a:prstGeom prst="line">
          <a:avLst/>
        </a:prstGeom>
        <a:noFill/>
        <a:ln w="127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295275</xdr:colOff>
      <xdr:row>15</xdr:row>
      <xdr:rowOff>28575</xdr:rowOff>
    </xdr:from>
    <xdr:to>
      <xdr:col>6</xdr:col>
      <xdr:colOff>438150</xdr:colOff>
      <xdr:row>22</xdr:row>
      <xdr:rowOff>104775</xdr:rowOff>
    </xdr:to>
    <xdr:sp macro="" textlink="">
      <xdr:nvSpPr>
        <xdr:cNvPr id="3355" name="Line 10"/>
        <xdr:cNvSpPr>
          <a:spLocks noChangeShapeType="1"/>
        </xdr:cNvSpPr>
      </xdr:nvSpPr>
      <xdr:spPr bwMode="auto">
        <a:xfrm flipV="1">
          <a:off x="2943225" y="2457450"/>
          <a:ext cx="1362075" cy="1209675"/>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4</xdr:row>
      <xdr:rowOff>66675</xdr:rowOff>
    </xdr:from>
    <xdr:to>
      <xdr:col>9</xdr:col>
      <xdr:colOff>428625</xdr:colOff>
      <xdr:row>27</xdr:row>
      <xdr:rowOff>76200</xdr:rowOff>
    </xdr:to>
    <xdr:pic>
      <xdr:nvPicPr>
        <xdr:cNvPr id="132157"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 t="2734" r="39543" b="46217"/>
        <a:stretch>
          <a:fillRect/>
        </a:stretch>
      </xdr:blipFill>
      <xdr:spPr bwMode="auto">
        <a:xfrm>
          <a:off x="19050" y="714375"/>
          <a:ext cx="5895975"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31750</xdr:colOff>
      <xdr:row>3</xdr:row>
      <xdr:rowOff>0</xdr:rowOff>
    </xdr:from>
    <xdr:to>
      <xdr:col>1</xdr:col>
      <xdr:colOff>66675</xdr:colOff>
      <xdr:row>6</xdr:row>
      <xdr:rowOff>28575</xdr:rowOff>
    </xdr:to>
    <xdr:cxnSp macro="">
      <xdr:nvCxnSpPr>
        <xdr:cNvPr id="5" name="Straight Arrow Connector 4"/>
        <xdr:cNvCxnSpPr/>
      </xdr:nvCxnSpPr>
      <xdr:spPr>
        <a:xfrm>
          <a:off x="645583" y="476250"/>
          <a:ext cx="34925" cy="5048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285751</xdr:colOff>
      <xdr:row>2</xdr:row>
      <xdr:rowOff>137583</xdr:rowOff>
    </xdr:from>
    <xdr:to>
      <xdr:col>2</xdr:col>
      <xdr:colOff>433916</xdr:colOff>
      <xdr:row>19</xdr:row>
      <xdr:rowOff>57150</xdr:rowOff>
    </xdr:to>
    <xdr:cxnSp macro="">
      <xdr:nvCxnSpPr>
        <xdr:cNvPr id="7" name="Straight Arrow Connector 6"/>
        <xdr:cNvCxnSpPr/>
      </xdr:nvCxnSpPr>
      <xdr:spPr>
        <a:xfrm flipH="1">
          <a:off x="899584" y="455083"/>
          <a:ext cx="761999" cy="261831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381000</xdr:colOff>
      <xdr:row>2</xdr:row>
      <xdr:rowOff>133350</xdr:rowOff>
    </xdr:from>
    <xdr:to>
      <xdr:col>5</xdr:col>
      <xdr:colOff>342900</xdr:colOff>
      <xdr:row>26</xdr:row>
      <xdr:rowOff>9525</xdr:rowOff>
    </xdr:to>
    <xdr:cxnSp macro="">
      <xdr:nvCxnSpPr>
        <xdr:cNvPr id="9" name="Straight Arrow Connector 8"/>
        <xdr:cNvCxnSpPr/>
      </xdr:nvCxnSpPr>
      <xdr:spPr>
        <a:xfrm flipH="1">
          <a:off x="2819400" y="457200"/>
          <a:ext cx="571500" cy="36004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xdr:col>
      <xdr:colOff>466725</xdr:colOff>
      <xdr:row>0</xdr:row>
      <xdr:rowOff>0</xdr:rowOff>
    </xdr:from>
    <xdr:to>
      <xdr:col>15</xdr:col>
      <xdr:colOff>9525</xdr:colOff>
      <xdr:row>19</xdr:row>
      <xdr:rowOff>66675</xdr:rowOff>
    </xdr:to>
    <xdr:pic>
      <xdr:nvPicPr>
        <xdr:cNvPr id="132161"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r="-250" b="229"/>
        <a:stretch>
          <a:fillRect/>
        </a:stretch>
      </xdr:blipFill>
      <xdr:spPr bwMode="auto">
        <a:xfrm>
          <a:off x="5953125" y="0"/>
          <a:ext cx="320040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18</xdr:row>
      <xdr:rowOff>114300</xdr:rowOff>
    </xdr:from>
    <xdr:to>
      <xdr:col>18</xdr:col>
      <xdr:colOff>371475</xdr:colOff>
      <xdr:row>51</xdr:row>
      <xdr:rowOff>85725</xdr:rowOff>
    </xdr:to>
    <xdr:pic>
      <xdr:nvPicPr>
        <xdr:cNvPr id="132162"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33875" y="3028950"/>
          <a:ext cx="7010400" cy="531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xdr:colOff>
      <xdr:row>4</xdr:row>
      <xdr:rowOff>38100</xdr:rowOff>
    </xdr:from>
    <xdr:to>
      <xdr:col>12</xdr:col>
      <xdr:colOff>219075</xdr:colOff>
      <xdr:row>30</xdr:row>
      <xdr:rowOff>85725</xdr:rowOff>
    </xdr:to>
    <xdr:cxnSp macro="">
      <xdr:nvCxnSpPr>
        <xdr:cNvPr id="13" name="Straight Arrow Connector 12"/>
        <xdr:cNvCxnSpPr/>
      </xdr:nvCxnSpPr>
      <xdr:spPr>
        <a:xfrm>
          <a:off x="4905375" y="685800"/>
          <a:ext cx="2628900" cy="42576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142875</xdr:colOff>
      <xdr:row>4</xdr:row>
      <xdr:rowOff>114301</xdr:rowOff>
    </xdr:to>
    <xdr:sp macro="" textlink="">
      <xdr:nvSpPr>
        <xdr:cNvPr id="2" name="Text Box 1"/>
        <xdr:cNvSpPr txBox="1">
          <a:spLocks noChangeArrowheads="1"/>
        </xdr:cNvSpPr>
      </xdr:nvSpPr>
      <xdr:spPr bwMode="auto">
        <a:xfrm>
          <a:off x="0" y="1"/>
          <a:ext cx="6029325" cy="9144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strike="noStrike">
              <a:solidFill>
                <a:srgbClr val="0000FF"/>
              </a:solidFill>
              <a:latin typeface="Arial"/>
              <a:cs typeface="Arial"/>
            </a:rPr>
            <a:t>A covariance or correlation matrix, S, can be used to determine eigenvalues.  An eigenvalue is a value </a:t>
          </a:r>
          <a:r>
            <a:rPr lang="el-GR" sz="1400" b="1" i="0" strike="noStrike">
              <a:solidFill>
                <a:srgbClr val="0000FF"/>
              </a:solidFill>
              <a:latin typeface="Courier New"/>
              <a:cs typeface="Courier New"/>
            </a:rPr>
            <a:t>λ</a:t>
          </a:r>
          <a:r>
            <a:rPr lang="el-GR" sz="1200" b="1" i="0" strike="noStrike">
              <a:solidFill>
                <a:srgbClr val="0000FF"/>
              </a:solidFill>
              <a:latin typeface="Arial"/>
              <a:cs typeface="Arial"/>
            </a:rPr>
            <a:t> </a:t>
          </a:r>
          <a:r>
            <a:rPr lang="en-US" sz="1200" b="1" i="0" strike="noStrike">
              <a:solidFill>
                <a:srgbClr val="0000FF"/>
              </a:solidFill>
              <a:latin typeface="Arial"/>
              <a:cs typeface="Arial"/>
            </a:rPr>
            <a:t>that is a solution to the equation</a:t>
          </a:r>
          <a:r>
            <a:rPr lang="en-US" sz="1000" b="1" i="0" strike="noStrike">
              <a:solidFill>
                <a:srgbClr val="0000FF"/>
              </a:solidFill>
              <a:latin typeface="Courier New"/>
              <a:cs typeface="Courier New"/>
            </a:rPr>
            <a:t> </a:t>
          </a:r>
          <a:r>
            <a:rPr lang="en-US" sz="1400" b="1" i="0" strike="noStrike">
              <a:solidFill>
                <a:srgbClr val="0000FF"/>
              </a:solidFill>
              <a:latin typeface="Courier New"/>
              <a:cs typeface="Courier New"/>
            </a:rPr>
            <a:t>|S - </a:t>
          </a:r>
          <a:r>
            <a:rPr lang="el-GR" sz="1400" b="1" i="0" strike="noStrike">
              <a:solidFill>
                <a:srgbClr val="0000FF"/>
              </a:solidFill>
              <a:latin typeface="Courier New"/>
              <a:cs typeface="Courier New"/>
            </a:rPr>
            <a:t>λ*</a:t>
          </a:r>
          <a:r>
            <a:rPr lang="en-US" sz="1400" b="1" i="0" strike="noStrike">
              <a:solidFill>
                <a:srgbClr val="0000FF"/>
              </a:solidFill>
              <a:latin typeface="Courier New"/>
              <a:cs typeface="Courier New"/>
            </a:rPr>
            <a:t>I|=0.</a:t>
          </a:r>
          <a:r>
            <a:rPr lang="en-US" sz="1200" b="1" i="0" strike="noStrike">
              <a:solidFill>
                <a:srgbClr val="0000FF"/>
              </a:solidFill>
              <a:latin typeface="Courier New"/>
              <a:cs typeface="Courier New"/>
            </a:rPr>
            <a:t> </a:t>
          </a:r>
          <a:endParaRPr lang="en-US" sz="1200" b="1" i="0" strike="noStrike">
            <a:solidFill>
              <a:srgbClr val="000000"/>
            </a:solidFill>
            <a:latin typeface="Courier New"/>
            <a:cs typeface="Courier New"/>
          </a:endParaRPr>
        </a:p>
        <a:p>
          <a:pPr algn="l" rtl="0">
            <a:defRPr sz="1000"/>
          </a:pPr>
          <a:r>
            <a:rPr lang="en-US" sz="1200" b="1" i="0" strike="noStrike">
              <a:solidFill>
                <a:srgbClr val="000000"/>
              </a:solidFill>
              <a:latin typeface="Arial"/>
              <a:cs typeface="Arial"/>
            </a:rPr>
            <a:t>For a value </a:t>
          </a:r>
          <a:r>
            <a:rPr lang="el-GR" sz="1400" b="1" i="0" strike="noStrike">
              <a:solidFill>
                <a:srgbClr val="000000"/>
              </a:solidFill>
              <a:latin typeface="Courier New"/>
              <a:cs typeface="Courier New"/>
            </a:rPr>
            <a:t>λ</a:t>
          </a:r>
          <a:r>
            <a:rPr lang="el-GR" sz="1200" b="1" i="0" strike="noStrike">
              <a:solidFill>
                <a:srgbClr val="000000"/>
              </a:solidFill>
              <a:latin typeface="Arial"/>
              <a:cs typeface="Arial"/>
            </a:rPr>
            <a:t> </a:t>
          </a:r>
          <a:r>
            <a:rPr lang="en-US" sz="1200" b="1" i="0" strike="noStrike">
              <a:solidFill>
                <a:srgbClr val="000000"/>
              </a:solidFill>
              <a:latin typeface="Arial"/>
              <a:cs typeface="Arial"/>
            </a:rPr>
            <a:t>there is a vector V </a:t>
          </a:r>
          <a:r>
            <a:rPr lang="en-US" sz="1200" b="1" i="0" strike="noStrike">
              <a:solidFill>
                <a:srgbClr val="800080"/>
              </a:solidFill>
              <a:latin typeface="Arial"/>
              <a:cs typeface="Arial"/>
            </a:rPr>
            <a:t>(m by 1)</a:t>
          </a:r>
          <a:r>
            <a:rPr lang="en-US" sz="1200" b="1" i="0" strike="noStrike">
              <a:solidFill>
                <a:srgbClr val="000000"/>
              </a:solidFill>
              <a:latin typeface="Arial"/>
              <a:cs typeface="Arial"/>
            </a:rPr>
            <a:t> that satifies the equation S*V = </a:t>
          </a:r>
          <a:r>
            <a:rPr lang="el-GR" sz="1400" b="1" i="0" strike="noStrike">
              <a:solidFill>
                <a:srgbClr val="000000"/>
              </a:solidFill>
              <a:latin typeface="Courier New"/>
              <a:cs typeface="Courier New"/>
            </a:rPr>
            <a:t>λ</a:t>
          </a:r>
          <a:r>
            <a:rPr lang="el-GR" sz="1200" b="1" i="0" strike="noStrike">
              <a:solidFill>
                <a:srgbClr val="000000"/>
              </a:solidFill>
              <a:latin typeface="Arial"/>
              <a:cs typeface="Arial"/>
            </a:rPr>
            <a:t>*</a:t>
          </a:r>
          <a:r>
            <a:rPr lang="en-US" sz="1200" b="1" i="0" strike="noStrike">
              <a:solidFill>
                <a:srgbClr val="000000"/>
              </a:solidFill>
              <a:latin typeface="Arial"/>
              <a:cs typeface="Arial"/>
            </a:rPr>
            <a:t>V.</a:t>
          </a:r>
          <a:r>
            <a:rPr lang="en-US" sz="1200" b="1" i="0" strike="noStrike">
              <a:solidFill>
                <a:srgbClr val="000000"/>
              </a:solidFill>
              <a:latin typeface="Courier New"/>
              <a:cs typeface="Courier New"/>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strike="noStrike">
              <a:solidFill>
                <a:srgbClr val="000000"/>
              </a:solidFill>
              <a:latin typeface="Arial"/>
              <a:cs typeface="Arial"/>
            </a:rPr>
            <a:t>This vector V is an eigenvector</a:t>
          </a:r>
          <a:r>
            <a:rPr lang="en-US" sz="1200" b="1" i="0" strike="noStrike">
              <a:solidFill>
                <a:srgbClr val="000000"/>
              </a:solidFill>
              <a:latin typeface="Arial" pitchFamily="34" charset="0"/>
              <a:cs typeface="Arial" pitchFamily="34" charset="0"/>
            </a:rPr>
            <a:t>.  </a:t>
          </a:r>
          <a:r>
            <a:rPr lang="en-US" sz="1200" b="1" i="0">
              <a:solidFill>
                <a:srgbClr val="0000CC"/>
              </a:solidFill>
              <a:latin typeface="Times New Roman" pitchFamily="18" charset="0"/>
              <a:ea typeface="+mn-ea"/>
              <a:cs typeface="Times New Roman" pitchFamily="18" charset="0"/>
            </a:rPr>
            <a:t>For each eigenvalue these is an associated eigenvector.  </a:t>
          </a:r>
          <a:endParaRPr lang="en-US" sz="1200" b="1">
            <a:solidFill>
              <a:srgbClr val="0000CC"/>
            </a:solidFill>
            <a:latin typeface="Times New Roman" pitchFamily="18" charset="0"/>
            <a:cs typeface="Times New Roman" pitchFamily="18" charset="0"/>
          </a:endParaRPr>
        </a:p>
      </xdr:txBody>
    </xdr:sp>
    <xdr:clientData/>
  </xdr:twoCellAnchor>
  <xdr:twoCellAnchor>
    <xdr:from>
      <xdr:col>10</xdr:col>
      <xdr:colOff>152400</xdr:colOff>
      <xdr:row>0</xdr:row>
      <xdr:rowOff>0</xdr:rowOff>
    </xdr:from>
    <xdr:to>
      <xdr:col>16</xdr:col>
      <xdr:colOff>142875</xdr:colOff>
      <xdr:row>4</xdr:row>
      <xdr:rowOff>123825</xdr:rowOff>
    </xdr:to>
    <xdr:sp macro="" textlink="">
      <xdr:nvSpPr>
        <xdr:cNvPr id="3" name="Text Box 1"/>
        <xdr:cNvSpPr txBox="1">
          <a:spLocks noChangeArrowheads="1"/>
        </xdr:cNvSpPr>
      </xdr:nvSpPr>
      <xdr:spPr bwMode="auto">
        <a:xfrm>
          <a:off x="6038850" y="0"/>
          <a:ext cx="3648075" cy="9239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strike="noStrike">
              <a:solidFill>
                <a:srgbClr val="000000"/>
              </a:solidFill>
              <a:latin typeface="Times New Roman" pitchFamily="18" charset="0"/>
              <a:cs typeface="Times New Roman" pitchFamily="18" charset="0"/>
            </a:rPr>
            <a:t>For an m by m matrix S, there are m eigenvalues.  </a:t>
          </a:r>
        </a:p>
        <a:p>
          <a:pPr algn="l" rtl="0">
            <a:defRPr sz="1000"/>
          </a:pPr>
          <a:r>
            <a:rPr lang="en-US" sz="1000" b="1" i="0" strike="noStrike">
              <a:solidFill>
                <a:srgbClr val="000000"/>
              </a:solidFill>
              <a:latin typeface="Times New Roman" pitchFamily="18" charset="0"/>
              <a:cs typeface="Times New Roman" pitchFamily="18" charset="0"/>
            </a:rPr>
            <a:t>The sum of these m eigenvalues is equal to the </a:t>
          </a:r>
          <a:r>
            <a:rPr lang="en-US" sz="1000" b="1" i="0" strike="noStrike">
              <a:solidFill>
                <a:srgbClr val="0000FF"/>
              </a:solidFill>
              <a:latin typeface="Times New Roman" pitchFamily="18" charset="0"/>
              <a:cs typeface="Times New Roman" pitchFamily="18" charset="0"/>
            </a:rPr>
            <a:t>total variance of S</a:t>
          </a:r>
          <a:r>
            <a:rPr lang="en-US" sz="1000" b="1" i="0" strike="noStrike">
              <a:solidFill>
                <a:srgbClr val="000000"/>
              </a:solidFill>
              <a:latin typeface="Times New Roman" pitchFamily="18" charset="0"/>
              <a:cs typeface="Times New Roman" pitchFamily="18" charset="0"/>
            </a:rPr>
            <a:t>, </a:t>
          </a:r>
        </a:p>
        <a:p>
          <a:pPr algn="l" rtl="0">
            <a:defRPr sz="1000"/>
          </a:pPr>
          <a:r>
            <a:rPr lang="en-US" sz="1000" b="1" i="0" strike="noStrike">
              <a:solidFill>
                <a:srgbClr val="000000"/>
              </a:solidFill>
              <a:latin typeface="Times New Roman" pitchFamily="18" charset="0"/>
              <a:cs typeface="Times New Roman" pitchFamily="18" charset="0"/>
            </a:rPr>
            <a:t>the trace of S.  The product of these m eigenvalues is equal to the </a:t>
          </a:r>
          <a:r>
            <a:rPr lang="en-US" sz="1000" b="1" i="0" strike="noStrike">
              <a:solidFill>
                <a:srgbClr val="0000FF"/>
              </a:solidFill>
              <a:latin typeface="Times New Roman" pitchFamily="18" charset="0"/>
              <a:cs typeface="Times New Roman" pitchFamily="18" charset="0"/>
            </a:rPr>
            <a:t>generalized variance of S</a:t>
          </a:r>
          <a:r>
            <a:rPr lang="en-US" sz="1000" b="1" i="0" strike="noStrike">
              <a:solidFill>
                <a:srgbClr val="000000"/>
              </a:solidFill>
              <a:latin typeface="Times New Roman" pitchFamily="18" charset="0"/>
              <a:cs typeface="Times New Roman" pitchFamily="18" charset="0"/>
            </a:rPr>
            <a:t>, the determinant of S.</a:t>
          </a:r>
          <a:r>
            <a:rPr lang="en-US" sz="1200" b="1" i="0" strike="noStrike">
              <a:solidFill>
                <a:srgbClr val="000000"/>
              </a:solidFill>
              <a:latin typeface="Arial"/>
              <a:cs typeface="Arial"/>
            </a:rPr>
            <a:t>  </a:t>
          </a:r>
        </a:p>
      </xdr:txBody>
    </xdr:sp>
    <xdr:clientData/>
  </xdr:twoCellAnchor>
  <xdr:twoCellAnchor editAs="oneCell">
    <xdr:from>
      <xdr:col>9</xdr:col>
      <xdr:colOff>47625</xdr:colOff>
      <xdr:row>4</xdr:row>
      <xdr:rowOff>142875</xdr:rowOff>
    </xdr:from>
    <xdr:to>
      <xdr:col>16</xdr:col>
      <xdr:colOff>114300</xdr:colOff>
      <xdr:row>18</xdr:row>
      <xdr:rowOff>38100</xdr:rowOff>
    </xdr:to>
    <xdr:pic>
      <xdr:nvPicPr>
        <xdr:cNvPr id="18642"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4475" y="942975"/>
          <a:ext cx="4333875"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171450</xdr:colOff>
      <xdr:row>18</xdr:row>
      <xdr:rowOff>28575</xdr:rowOff>
    </xdr:from>
    <xdr:to>
      <xdr:col>15</xdr:col>
      <xdr:colOff>238125</xdr:colOff>
      <xdr:row>32</xdr:row>
      <xdr:rowOff>142875</xdr:rowOff>
    </xdr:to>
    <xdr:pic>
      <xdr:nvPicPr>
        <xdr:cNvPr id="18643" name="Picture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38700" y="3371850"/>
          <a:ext cx="4333875"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104775</xdr:colOff>
      <xdr:row>21</xdr:row>
      <xdr:rowOff>47625</xdr:rowOff>
    </xdr:from>
    <xdr:to>
      <xdr:col>8</xdr:col>
      <xdr:colOff>171450</xdr:colOff>
      <xdr:row>30</xdr:row>
      <xdr:rowOff>57150</xdr:rowOff>
    </xdr:to>
    <xdr:sp macro="" textlink="">
      <xdr:nvSpPr>
        <xdr:cNvPr id="6" name="TextBox 5"/>
        <xdr:cNvSpPr txBox="1"/>
      </xdr:nvSpPr>
      <xdr:spPr>
        <a:xfrm>
          <a:off x="3171825" y="3933825"/>
          <a:ext cx="1666875"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ts val="1100"/>
            </a:lnSpc>
          </a:pPr>
          <a:r>
            <a:rPr lang="en-US" sz="1200">
              <a:solidFill>
                <a:srgbClr val="0000CC"/>
              </a:solidFill>
              <a:latin typeface="Times New Roman" pitchFamily="18" charset="0"/>
              <a:cs typeface="Times New Roman" pitchFamily="18" charset="0"/>
            </a:rPr>
            <a:t>If </a:t>
          </a:r>
          <a:r>
            <a:rPr lang="en-US" sz="1200" b="1">
              <a:solidFill>
                <a:srgbClr val="0000CC"/>
              </a:solidFill>
              <a:latin typeface="Arial" pitchFamily="34" charset="0"/>
              <a:cs typeface="Arial" pitchFamily="34" charset="0"/>
            </a:rPr>
            <a:t>V </a:t>
          </a:r>
          <a:r>
            <a:rPr lang="en-US" sz="1200">
              <a:solidFill>
                <a:srgbClr val="0000CC"/>
              </a:solidFill>
              <a:latin typeface="Times New Roman" pitchFamily="18" charset="0"/>
              <a:cs typeface="Times New Roman" pitchFamily="18" charset="0"/>
            </a:rPr>
            <a:t>is a proper</a:t>
          </a:r>
          <a:r>
            <a:rPr lang="en-US" sz="1200" baseline="0">
              <a:solidFill>
                <a:srgbClr val="0000CC"/>
              </a:solidFill>
              <a:latin typeface="Times New Roman" pitchFamily="18" charset="0"/>
              <a:cs typeface="Times New Roman" pitchFamily="18" charset="0"/>
            </a:rPr>
            <a:t> eigenvalue then both differences above will have the value of zero.   Solver can again be used to find these values.  </a:t>
          </a:r>
          <a:endParaRPr lang="en-US" sz="1200">
            <a:solidFill>
              <a:srgbClr val="0000CC"/>
            </a:solidFill>
            <a:latin typeface="Times New Roman" pitchFamily="18" charset="0"/>
            <a:cs typeface="Times New Roman" pitchFamily="18" charset="0"/>
          </a:endParaRPr>
        </a:p>
      </xdr:txBody>
    </xdr:sp>
    <xdr:clientData/>
  </xdr:twoCellAnchor>
  <xdr:twoCellAnchor>
    <xdr:from>
      <xdr:col>0</xdr:col>
      <xdr:colOff>47623</xdr:colOff>
      <xdr:row>23</xdr:row>
      <xdr:rowOff>47625</xdr:rowOff>
    </xdr:from>
    <xdr:to>
      <xdr:col>5</xdr:col>
      <xdr:colOff>66674</xdr:colOff>
      <xdr:row>30</xdr:row>
      <xdr:rowOff>47626</xdr:rowOff>
    </xdr:to>
    <xdr:sp macro="" textlink="">
      <xdr:nvSpPr>
        <xdr:cNvPr id="7" name="TextBox 6"/>
        <xdr:cNvSpPr txBox="1"/>
      </xdr:nvSpPr>
      <xdr:spPr>
        <a:xfrm>
          <a:off x="47623" y="4257675"/>
          <a:ext cx="3086101" cy="1133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An</a:t>
          </a:r>
          <a:r>
            <a:rPr lang="en-US" sz="1100" baseline="0"/>
            <a:t> eigenvector describes a direction in space and any pair of values in a specific direction defines a proper eigenvector.  By convention a general practice is to use a vector with length one.  This can be solved for by dividing each value in V by the length and is referred to as a normalized vector.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19050</xdr:rowOff>
    </xdr:from>
    <xdr:to>
      <xdr:col>8</xdr:col>
      <xdr:colOff>361950</xdr:colOff>
      <xdr:row>10</xdr:row>
      <xdr:rowOff>104775</xdr:rowOff>
    </xdr:to>
    <xdr:pic>
      <xdr:nvPicPr>
        <xdr:cNvPr id="11880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7347" t="37225" r="34158" b="47772"/>
        <a:stretch>
          <a:fillRect/>
        </a:stretch>
      </xdr:blipFill>
      <xdr:spPr bwMode="auto">
        <a:xfrm>
          <a:off x="28575" y="247650"/>
          <a:ext cx="52101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9525</xdr:rowOff>
    </xdr:from>
    <xdr:to>
      <xdr:col>8</xdr:col>
      <xdr:colOff>552450</xdr:colOff>
      <xdr:row>30</xdr:row>
      <xdr:rowOff>95250</xdr:rowOff>
    </xdr:to>
    <xdr:pic>
      <xdr:nvPicPr>
        <xdr:cNvPr id="118810"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4744" t="39262" r="35565" b="29993"/>
        <a:stretch>
          <a:fillRect/>
        </a:stretch>
      </xdr:blipFill>
      <xdr:spPr bwMode="auto">
        <a:xfrm>
          <a:off x="0" y="1857375"/>
          <a:ext cx="542925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xdr:colOff>
      <xdr:row>0</xdr:row>
      <xdr:rowOff>28576</xdr:rowOff>
    </xdr:from>
    <xdr:to>
      <xdr:col>16</xdr:col>
      <xdr:colOff>114300</xdr:colOff>
      <xdr:row>6</xdr:row>
      <xdr:rowOff>66676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6</xdr:row>
      <xdr:rowOff>28574</xdr:rowOff>
    </xdr:from>
    <xdr:to>
      <xdr:col>16</xdr:col>
      <xdr:colOff>171450</xdr:colOff>
      <xdr:row>13</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28575</xdr:colOff>
      <xdr:row>13</xdr:row>
      <xdr:rowOff>57150</xdr:rowOff>
    </xdr:from>
    <xdr:to>
      <xdr:col>16</xdr:col>
      <xdr:colOff>238125</xdr:colOff>
      <xdr:row>20</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11</xdr:row>
      <xdr:rowOff>200024</xdr:rowOff>
    </xdr:from>
    <xdr:to>
      <xdr:col>11</xdr:col>
      <xdr:colOff>361950</xdr:colOff>
      <xdr:row>16</xdr:row>
      <xdr:rowOff>104774</xdr:rowOff>
    </xdr:to>
    <xdr:sp macro="" textlink="">
      <xdr:nvSpPr>
        <xdr:cNvPr id="5" name="TextBox 4"/>
        <xdr:cNvSpPr txBox="1"/>
      </xdr:nvSpPr>
      <xdr:spPr>
        <a:xfrm>
          <a:off x="3962400" y="2333624"/>
          <a:ext cx="21240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00B050"/>
              </a:solidFill>
            </a:rPr>
            <a:t>Values to left corrected because</a:t>
          </a:r>
          <a:r>
            <a:rPr lang="en-US" sz="1000" baseline="0">
              <a:solidFill>
                <a:srgbClr val="00B050"/>
              </a:solidFill>
            </a:rPr>
            <a:t> the COVARIANCE procedure in Data Analysis uses the COVARIANCE.P functrion rather than COVARIANCE.S function</a:t>
          </a:r>
          <a:endParaRPr lang="en-US" sz="1000">
            <a:solidFill>
              <a:srgbClr val="00B05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561976</xdr:colOff>
      <xdr:row>0</xdr:row>
      <xdr:rowOff>0</xdr:rowOff>
    </xdr:from>
    <xdr:to>
      <xdr:col>15</xdr:col>
      <xdr:colOff>76200</xdr:colOff>
      <xdr:row>26</xdr:row>
      <xdr:rowOff>19051</xdr:rowOff>
    </xdr:to>
    <xdr:pic>
      <xdr:nvPicPr>
        <xdr:cNvPr id="2" name="Picture 1"/>
        <xdr:cNvPicPr>
          <a:picLocks noChangeAspect="1"/>
        </xdr:cNvPicPr>
      </xdr:nvPicPr>
      <xdr:blipFill rotWithShape="1">
        <a:blip xmlns:r="http://schemas.openxmlformats.org/officeDocument/2006/relationships" r:embed="rId1"/>
        <a:srcRect l="21487" t="20444" r="14735" b="11057"/>
        <a:stretch/>
      </xdr:blipFill>
      <xdr:spPr>
        <a:xfrm>
          <a:off x="2438401" y="0"/>
          <a:ext cx="6219824" cy="50101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266700</xdr:colOff>
      <xdr:row>0</xdr:row>
      <xdr:rowOff>0</xdr:rowOff>
    </xdr:from>
    <xdr:to>
      <xdr:col>14</xdr:col>
      <xdr:colOff>409575</xdr:colOff>
      <xdr:row>25</xdr:row>
      <xdr:rowOff>47626</xdr:rowOff>
    </xdr:to>
    <xdr:pic>
      <xdr:nvPicPr>
        <xdr:cNvPr id="2" name="Picture 1"/>
        <xdr:cNvPicPr>
          <a:picLocks noChangeAspect="1"/>
        </xdr:cNvPicPr>
      </xdr:nvPicPr>
      <xdr:blipFill rotWithShape="1">
        <a:blip xmlns:r="http://schemas.openxmlformats.org/officeDocument/2006/relationships" r:embed="rId1"/>
        <a:srcRect l="21390" t="10809" r="14638" b="19651"/>
        <a:stretch/>
      </xdr:blipFill>
      <xdr:spPr>
        <a:xfrm>
          <a:off x="2143125" y="0"/>
          <a:ext cx="6238875" cy="48482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14</xdr:col>
      <xdr:colOff>533400</xdr:colOff>
      <xdr:row>26</xdr:row>
      <xdr:rowOff>9525</xdr:rowOff>
    </xdr:to>
    <xdr:pic>
      <xdr:nvPicPr>
        <xdr:cNvPr id="2" name="Picture 1"/>
        <xdr:cNvPicPr>
          <a:picLocks noChangeAspect="1"/>
        </xdr:cNvPicPr>
      </xdr:nvPicPr>
      <xdr:blipFill rotWithShape="1">
        <a:blip xmlns:r="http://schemas.openxmlformats.org/officeDocument/2006/relationships" r:embed="rId1"/>
        <a:srcRect l="21780" t="15757" r="14443" b="15875"/>
        <a:stretch/>
      </xdr:blipFill>
      <xdr:spPr>
        <a:xfrm>
          <a:off x="2286000" y="0"/>
          <a:ext cx="6219825" cy="5000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3</xdr:row>
      <xdr:rowOff>38100</xdr:rowOff>
    </xdr:from>
    <xdr:to>
      <xdr:col>8</xdr:col>
      <xdr:colOff>533400</xdr:colOff>
      <xdr:row>26</xdr:row>
      <xdr:rowOff>85725</xdr:rowOff>
    </xdr:to>
    <xdr:pic>
      <xdr:nvPicPr>
        <xdr:cNvPr id="14851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734" r="44817" b="43222"/>
        <a:stretch>
          <a:fillRect/>
        </a:stretch>
      </xdr:blipFill>
      <xdr:spPr bwMode="auto">
        <a:xfrm>
          <a:off x="28575" y="533400"/>
          <a:ext cx="5381625"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257175</xdr:colOff>
      <xdr:row>0</xdr:row>
      <xdr:rowOff>152400</xdr:rowOff>
    </xdr:from>
    <xdr:to>
      <xdr:col>8</xdr:col>
      <xdr:colOff>0</xdr:colOff>
      <xdr:row>3</xdr:row>
      <xdr:rowOff>114300</xdr:rowOff>
    </xdr:to>
    <xdr:cxnSp macro="">
      <xdr:nvCxnSpPr>
        <xdr:cNvPr id="5" name="Straight Arrow Connector 4"/>
        <xdr:cNvCxnSpPr/>
      </xdr:nvCxnSpPr>
      <xdr:spPr>
        <a:xfrm>
          <a:off x="3305175" y="152400"/>
          <a:ext cx="1571625" cy="4572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504825</xdr:colOff>
      <xdr:row>3</xdr:row>
      <xdr:rowOff>0</xdr:rowOff>
    </xdr:from>
    <xdr:to>
      <xdr:col>1</xdr:col>
      <xdr:colOff>95250</xdr:colOff>
      <xdr:row>5</xdr:row>
      <xdr:rowOff>66675</xdr:rowOff>
    </xdr:to>
    <xdr:cxnSp macro="">
      <xdr:nvCxnSpPr>
        <xdr:cNvPr id="7" name="Straight Arrow Connector 6"/>
        <xdr:cNvCxnSpPr/>
      </xdr:nvCxnSpPr>
      <xdr:spPr>
        <a:xfrm flipH="1">
          <a:off x="504825" y="495300"/>
          <a:ext cx="200025" cy="3905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180975</xdr:colOff>
      <xdr:row>3</xdr:row>
      <xdr:rowOff>0</xdr:rowOff>
    </xdr:from>
    <xdr:to>
      <xdr:col>4</xdr:col>
      <xdr:colOff>209550</xdr:colOff>
      <xdr:row>18</xdr:row>
      <xdr:rowOff>19050</xdr:rowOff>
    </xdr:to>
    <xdr:cxnSp macro="">
      <xdr:nvCxnSpPr>
        <xdr:cNvPr id="9" name="Straight Arrow Connector 8"/>
        <xdr:cNvCxnSpPr/>
      </xdr:nvCxnSpPr>
      <xdr:spPr>
        <a:xfrm>
          <a:off x="2009775" y="495300"/>
          <a:ext cx="638175" cy="24479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400051</xdr:colOff>
      <xdr:row>2</xdr:row>
      <xdr:rowOff>142875</xdr:rowOff>
    </xdr:from>
    <xdr:to>
      <xdr:col>9</xdr:col>
      <xdr:colOff>57150</xdr:colOff>
      <xdr:row>16</xdr:row>
      <xdr:rowOff>95250</xdr:rowOff>
    </xdr:to>
    <xdr:cxnSp macro="">
      <xdr:nvCxnSpPr>
        <xdr:cNvPr id="11" name="Straight Arrow Connector 10"/>
        <xdr:cNvCxnSpPr/>
      </xdr:nvCxnSpPr>
      <xdr:spPr>
        <a:xfrm flipH="1">
          <a:off x="3448051" y="476250"/>
          <a:ext cx="2095499" cy="22193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381001</xdr:colOff>
      <xdr:row>3</xdr:row>
      <xdr:rowOff>104775</xdr:rowOff>
    </xdr:from>
    <xdr:to>
      <xdr:col>9</xdr:col>
      <xdr:colOff>171450</xdr:colOff>
      <xdr:row>5</xdr:row>
      <xdr:rowOff>57150</xdr:rowOff>
    </xdr:to>
    <xdr:cxnSp macro="">
      <xdr:nvCxnSpPr>
        <xdr:cNvPr id="13" name="Straight Arrow Connector 12"/>
        <xdr:cNvCxnSpPr/>
      </xdr:nvCxnSpPr>
      <xdr:spPr>
        <a:xfrm flipH="1">
          <a:off x="990601" y="600075"/>
          <a:ext cx="4667249" cy="2762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8</xdr:col>
      <xdr:colOff>600075</xdr:colOff>
      <xdr:row>5</xdr:row>
      <xdr:rowOff>123825</xdr:rowOff>
    </xdr:from>
    <xdr:to>
      <xdr:col>15</xdr:col>
      <xdr:colOff>533400</xdr:colOff>
      <xdr:row>20</xdr:row>
      <xdr:rowOff>104775</xdr:rowOff>
    </xdr:to>
    <xdr:pic>
      <xdr:nvPicPr>
        <xdr:cNvPr id="148525" name="Picture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 b="43484"/>
        <a:stretch>
          <a:fillRect/>
        </a:stretch>
      </xdr:blipFill>
      <xdr:spPr bwMode="auto">
        <a:xfrm>
          <a:off x="5476875" y="942975"/>
          <a:ext cx="4200525"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323850</xdr:colOff>
      <xdr:row>3</xdr:row>
      <xdr:rowOff>142875</xdr:rowOff>
    </xdr:from>
    <xdr:to>
      <xdr:col>13</xdr:col>
      <xdr:colOff>57150</xdr:colOff>
      <xdr:row>6</xdr:row>
      <xdr:rowOff>152400</xdr:rowOff>
    </xdr:to>
    <xdr:cxnSp macro="">
      <xdr:nvCxnSpPr>
        <xdr:cNvPr id="18" name="Straight Arrow Connector 17"/>
        <xdr:cNvCxnSpPr/>
      </xdr:nvCxnSpPr>
      <xdr:spPr>
        <a:xfrm flipH="1">
          <a:off x="7639050" y="638175"/>
          <a:ext cx="342900" cy="4953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4</xdr:row>
      <xdr:rowOff>9525</xdr:rowOff>
    </xdr:from>
    <xdr:to>
      <xdr:col>7</xdr:col>
      <xdr:colOff>190500</xdr:colOff>
      <xdr:row>23</xdr:row>
      <xdr:rowOff>57150</xdr:rowOff>
    </xdr:to>
    <xdr:pic>
      <xdr:nvPicPr>
        <xdr:cNvPr id="16182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474" t="12370" r="46672" b="44914"/>
        <a:stretch>
          <a:fillRect/>
        </a:stretch>
      </xdr:blipFill>
      <xdr:spPr bwMode="auto">
        <a:xfrm>
          <a:off x="180975" y="657225"/>
          <a:ext cx="4276725"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1</xdr:row>
      <xdr:rowOff>0</xdr:rowOff>
    </xdr:from>
    <xdr:to>
      <xdr:col>4</xdr:col>
      <xdr:colOff>76200</xdr:colOff>
      <xdr:row>5</xdr:row>
      <xdr:rowOff>104775</xdr:rowOff>
    </xdr:to>
    <xdr:cxnSp macro="">
      <xdr:nvCxnSpPr>
        <xdr:cNvPr id="4" name="Straight Arrow Connector 3"/>
        <xdr:cNvCxnSpPr/>
      </xdr:nvCxnSpPr>
      <xdr:spPr>
        <a:xfrm>
          <a:off x="2495550" y="809625"/>
          <a:ext cx="628650" cy="7524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533400</xdr:colOff>
      <xdr:row>1</xdr:row>
      <xdr:rowOff>152400</xdr:rowOff>
    </xdr:from>
    <xdr:to>
      <xdr:col>3</xdr:col>
      <xdr:colOff>57150</xdr:colOff>
      <xdr:row>14</xdr:row>
      <xdr:rowOff>76200</xdr:rowOff>
    </xdr:to>
    <xdr:cxnSp macro="">
      <xdr:nvCxnSpPr>
        <xdr:cNvPr id="6" name="Straight Arrow Connector 5"/>
        <xdr:cNvCxnSpPr/>
      </xdr:nvCxnSpPr>
      <xdr:spPr>
        <a:xfrm>
          <a:off x="1752600" y="962025"/>
          <a:ext cx="742950" cy="20288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352425</xdr:colOff>
      <xdr:row>3</xdr:row>
      <xdr:rowOff>9525</xdr:rowOff>
    </xdr:from>
    <xdr:to>
      <xdr:col>6</xdr:col>
      <xdr:colOff>76200</xdr:colOff>
      <xdr:row>17</xdr:row>
      <xdr:rowOff>66675</xdr:rowOff>
    </xdr:to>
    <xdr:cxnSp macro="">
      <xdr:nvCxnSpPr>
        <xdr:cNvPr id="8" name="Straight Arrow Connector 7"/>
        <xdr:cNvCxnSpPr/>
      </xdr:nvCxnSpPr>
      <xdr:spPr>
        <a:xfrm>
          <a:off x="4010025" y="1143000"/>
          <a:ext cx="333375" cy="2324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7</xdr:col>
      <xdr:colOff>171450</xdr:colOff>
      <xdr:row>5</xdr:row>
      <xdr:rowOff>47625</xdr:rowOff>
    </xdr:from>
    <xdr:to>
      <xdr:col>15</xdr:col>
      <xdr:colOff>114300</xdr:colOff>
      <xdr:row>14</xdr:row>
      <xdr:rowOff>142875</xdr:rowOff>
    </xdr:to>
    <xdr:pic>
      <xdr:nvPicPr>
        <xdr:cNvPr id="161831"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r="3238" b="33188"/>
        <a:stretch>
          <a:fillRect/>
        </a:stretch>
      </xdr:blipFill>
      <xdr:spPr bwMode="auto">
        <a:xfrm>
          <a:off x="4438650" y="857250"/>
          <a:ext cx="48196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333375</xdr:colOff>
      <xdr:row>3</xdr:row>
      <xdr:rowOff>133350</xdr:rowOff>
    </xdr:from>
    <xdr:to>
      <xdr:col>11</xdr:col>
      <xdr:colOff>438150</xdr:colOff>
      <xdr:row>8</xdr:row>
      <xdr:rowOff>142875</xdr:rowOff>
    </xdr:to>
    <xdr:cxnSp macro="">
      <xdr:nvCxnSpPr>
        <xdr:cNvPr id="11" name="Straight Arrow Connector 10"/>
        <xdr:cNvCxnSpPr/>
      </xdr:nvCxnSpPr>
      <xdr:spPr>
        <a:xfrm>
          <a:off x="6429375" y="619125"/>
          <a:ext cx="1323975" cy="8191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542925</xdr:colOff>
      <xdr:row>5</xdr:row>
      <xdr:rowOff>0</xdr:rowOff>
    </xdr:from>
    <xdr:to>
      <xdr:col>14</xdr:col>
      <xdr:colOff>95250</xdr:colOff>
      <xdr:row>9</xdr:row>
      <xdr:rowOff>142875</xdr:rowOff>
    </xdr:to>
    <xdr:cxnSp macro="">
      <xdr:nvCxnSpPr>
        <xdr:cNvPr id="14" name="Straight Arrow Connector 13"/>
        <xdr:cNvCxnSpPr/>
      </xdr:nvCxnSpPr>
      <xdr:spPr>
        <a:xfrm>
          <a:off x="7248525" y="809625"/>
          <a:ext cx="1990725" cy="790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7</xdr:col>
      <xdr:colOff>190500</xdr:colOff>
      <xdr:row>19</xdr:row>
      <xdr:rowOff>104775</xdr:rowOff>
    </xdr:from>
    <xdr:to>
      <xdr:col>14</xdr:col>
      <xdr:colOff>190500</xdr:colOff>
      <xdr:row>58</xdr:row>
      <xdr:rowOff>66675</xdr:rowOff>
    </xdr:to>
    <xdr:pic>
      <xdr:nvPicPr>
        <xdr:cNvPr id="161834" name="Picture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4819" r="56244" b="8975"/>
        <a:stretch>
          <a:fillRect/>
        </a:stretch>
      </xdr:blipFill>
      <xdr:spPr bwMode="auto">
        <a:xfrm>
          <a:off x="4457700" y="3181350"/>
          <a:ext cx="4267200" cy="630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15</xdr:row>
      <xdr:rowOff>28574</xdr:rowOff>
    </xdr:from>
    <xdr:to>
      <xdr:col>15</xdr:col>
      <xdr:colOff>169333</xdr:colOff>
      <xdr:row>19</xdr:row>
      <xdr:rowOff>84667</xdr:rowOff>
    </xdr:to>
    <xdr:sp macro="" textlink="">
      <xdr:nvSpPr>
        <xdr:cNvPr id="16" name="TextBox 15"/>
        <xdr:cNvSpPr txBox="1"/>
      </xdr:nvSpPr>
      <xdr:spPr>
        <a:xfrm>
          <a:off x="4544483" y="2409824"/>
          <a:ext cx="4832350" cy="6910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Click on </a:t>
          </a:r>
          <a:r>
            <a:rPr lang="en-US" sz="1200" b="1">
              <a:solidFill>
                <a:srgbClr val="FF0000"/>
              </a:solidFill>
            </a:rPr>
            <a:t>Red</a:t>
          </a:r>
          <a:r>
            <a:rPr lang="en-US" sz="1200" b="1" baseline="0">
              <a:solidFill>
                <a:srgbClr val="FF0000"/>
              </a:solidFill>
            </a:rPr>
            <a:t> Triangle </a:t>
          </a:r>
          <a:r>
            <a:rPr lang="en-US" sz="1200" baseline="0"/>
            <a:t>to get menu to select </a:t>
          </a:r>
          <a:r>
            <a:rPr lang="en-US" sz="1200" baseline="0">
              <a:solidFill>
                <a:srgbClr val="0000FF"/>
              </a:solidFill>
            </a:rPr>
            <a:t>Eigenvalues</a:t>
          </a:r>
          <a:r>
            <a:rPr lang="en-US" sz="1200" baseline="0"/>
            <a:t> &amp; </a:t>
          </a:r>
          <a:r>
            <a:rPr lang="en-US" sz="1200" baseline="0">
              <a:solidFill>
                <a:srgbClr val="0000FF"/>
              </a:solidFill>
            </a:rPr>
            <a:t>Eigenvector</a:t>
          </a:r>
          <a:r>
            <a:rPr lang="en-US" sz="1200" baseline="0"/>
            <a:t>s as well as changing from Correlations to </a:t>
          </a:r>
          <a:r>
            <a:rPr lang="en-US" sz="1200" b="1" baseline="0">
              <a:solidFill>
                <a:srgbClr val="0000FF"/>
              </a:solidFill>
            </a:rPr>
            <a:t>Covariances</a:t>
          </a:r>
          <a:r>
            <a:rPr lang="en-US" sz="1200" baseline="0"/>
            <a:t>.</a:t>
          </a:r>
        </a:p>
        <a:p>
          <a:endParaRPr lang="en-US" sz="1400"/>
        </a:p>
      </xdr:txBody>
    </xdr:sp>
    <xdr:clientData/>
  </xdr:twoCellAnchor>
  <xdr:twoCellAnchor>
    <xdr:from>
      <xdr:col>9</xdr:col>
      <xdr:colOff>0</xdr:colOff>
      <xdr:row>16</xdr:row>
      <xdr:rowOff>95250</xdr:rowOff>
    </xdr:from>
    <xdr:to>
      <xdr:col>9</xdr:col>
      <xdr:colOff>148167</xdr:colOff>
      <xdr:row>25</xdr:row>
      <xdr:rowOff>74083</xdr:rowOff>
    </xdr:to>
    <xdr:cxnSp macro="">
      <xdr:nvCxnSpPr>
        <xdr:cNvPr id="18" name="Straight Arrow Connector 17"/>
        <xdr:cNvCxnSpPr/>
      </xdr:nvCxnSpPr>
      <xdr:spPr>
        <a:xfrm flipH="1">
          <a:off x="5524500" y="2635250"/>
          <a:ext cx="148167" cy="140758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359833</xdr:colOff>
      <xdr:row>16</xdr:row>
      <xdr:rowOff>84667</xdr:rowOff>
    </xdr:from>
    <xdr:to>
      <xdr:col>12</xdr:col>
      <xdr:colOff>42333</xdr:colOff>
      <xdr:row>31</xdr:row>
      <xdr:rowOff>42333</xdr:rowOff>
    </xdr:to>
    <xdr:cxnSp macro="">
      <xdr:nvCxnSpPr>
        <xdr:cNvPr id="20" name="Straight Arrow Connector 19"/>
        <xdr:cNvCxnSpPr/>
      </xdr:nvCxnSpPr>
      <xdr:spPr>
        <a:xfrm flipH="1">
          <a:off x="5270500" y="2624667"/>
          <a:ext cx="2137833" cy="233891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476250</xdr:colOff>
      <xdr:row>16</xdr:row>
      <xdr:rowOff>52917</xdr:rowOff>
    </xdr:from>
    <xdr:to>
      <xdr:col>13</xdr:col>
      <xdr:colOff>275167</xdr:colOff>
      <xdr:row>32</xdr:row>
      <xdr:rowOff>95250</xdr:rowOff>
    </xdr:to>
    <xdr:cxnSp macro="">
      <xdr:nvCxnSpPr>
        <xdr:cNvPr id="22" name="Straight Arrow Connector 21"/>
        <xdr:cNvCxnSpPr/>
      </xdr:nvCxnSpPr>
      <xdr:spPr>
        <a:xfrm flipH="1">
          <a:off x="5386917" y="2592917"/>
          <a:ext cx="2868083" cy="2582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0</xdr:colOff>
      <xdr:row>17</xdr:row>
      <xdr:rowOff>105833</xdr:rowOff>
    </xdr:from>
    <xdr:to>
      <xdr:col>12</xdr:col>
      <xdr:colOff>95250</xdr:colOff>
      <xdr:row>28</xdr:row>
      <xdr:rowOff>10583</xdr:rowOff>
    </xdr:to>
    <xdr:cxnSp macro="">
      <xdr:nvCxnSpPr>
        <xdr:cNvPr id="24" name="Straight Arrow Connector 23"/>
        <xdr:cNvCxnSpPr/>
      </xdr:nvCxnSpPr>
      <xdr:spPr>
        <a:xfrm>
          <a:off x="7366000" y="2804583"/>
          <a:ext cx="95250" cy="16510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295275</xdr:colOff>
      <xdr:row>25</xdr:row>
      <xdr:rowOff>38100</xdr:rowOff>
    </xdr:from>
    <xdr:to>
      <xdr:col>6</xdr:col>
      <xdr:colOff>476250</xdr:colOff>
      <xdr:row>43</xdr:row>
      <xdr:rowOff>123825</xdr:rowOff>
    </xdr:to>
    <xdr:pic>
      <xdr:nvPicPr>
        <xdr:cNvPr id="161840" name="Picture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37695"/>
        <a:stretch>
          <a:fillRect/>
        </a:stretch>
      </xdr:blipFill>
      <xdr:spPr bwMode="auto">
        <a:xfrm>
          <a:off x="295275" y="4114800"/>
          <a:ext cx="383857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4"/>
  <sheetViews>
    <sheetView tabSelected="1" workbookViewId="0">
      <pane ySplit="3" topLeftCell="A4" activePane="bottomLeft" state="frozen"/>
      <selection pane="bottomLeft" activeCell="I15" sqref="I15"/>
    </sheetView>
  </sheetViews>
  <sheetFormatPr defaultRowHeight="12.75" x14ac:dyDescent="0.2"/>
  <cols>
    <col min="1" max="1" width="12.140625" customWidth="1"/>
    <col min="2" max="5" width="9" style="1" customWidth="1"/>
    <col min="6" max="7" width="12.42578125" style="1" bestFit="1" customWidth="1"/>
  </cols>
  <sheetData>
    <row r="1" spans="1:10" x14ac:dyDescent="0.2">
      <c r="B1" s="24" t="s">
        <v>0</v>
      </c>
      <c r="C1" s="24" t="s">
        <v>0</v>
      </c>
      <c r="D1" s="135" t="s">
        <v>4</v>
      </c>
      <c r="E1" s="135" t="s">
        <v>4</v>
      </c>
      <c r="F1" s="161" t="s">
        <v>6</v>
      </c>
      <c r="G1" s="161" t="s">
        <v>6</v>
      </c>
      <c r="I1" s="24" t="s">
        <v>0</v>
      </c>
      <c r="J1" s="24" t="s">
        <v>0</v>
      </c>
    </row>
    <row r="2" spans="1:10" x14ac:dyDescent="0.2">
      <c r="B2" s="24" t="s">
        <v>1</v>
      </c>
      <c r="C2" s="24" t="s">
        <v>1</v>
      </c>
      <c r="D2" s="135" t="s">
        <v>5</v>
      </c>
      <c r="E2" s="135" t="s">
        <v>5</v>
      </c>
      <c r="F2" s="161" t="s">
        <v>1</v>
      </c>
      <c r="G2" s="161" t="s">
        <v>1</v>
      </c>
      <c r="I2" s="24" t="s">
        <v>1</v>
      </c>
      <c r="J2" s="24" t="s">
        <v>1</v>
      </c>
    </row>
    <row r="3" spans="1:10" ht="14.25" x14ac:dyDescent="0.25">
      <c r="A3" s="169" t="s">
        <v>83</v>
      </c>
      <c r="B3" s="24" t="s">
        <v>2</v>
      </c>
      <c r="C3" s="24" t="s">
        <v>3</v>
      </c>
      <c r="D3" s="135" t="s">
        <v>77</v>
      </c>
      <c r="E3" s="135" t="s">
        <v>78</v>
      </c>
      <c r="F3" s="161" t="s">
        <v>81</v>
      </c>
      <c r="G3" s="161" t="s">
        <v>82</v>
      </c>
      <c r="I3" s="24" t="s">
        <v>2</v>
      </c>
      <c r="J3" s="24" t="s">
        <v>3</v>
      </c>
    </row>
    <row r="4" spans="1:10" x14ac:dyDescent="0.2">
      <c r="A4" s="1">
        <v>1</v>
      </c>
      <c r="B4" s="2">
        <v>1</v>
      </c>
      <c r="C4" s="2">
        <v>30</v>
      </c>
      <c r="D4" s="136">
        <f t="shared" ref="D4:E8" si="0">B4-B$10</f>
        <v>-4</v>
      </c>
      <c r="E4" s="136">
        <f t="shared" si="0"/>
        <v>10</v>
      </c>
      <c r="F4" s="162">
        <f>D4/D$13</f>
        <v>-1.2649110640673518</v>
      </c>
      <c r="G4" s="162">
        <f>E4/E$13</f>
        <v>1.2649110640673518</v>
      </c>
      <c r="I4" s="2">
        <v>1</v>
      </c>
      <c r="J4" s="2">
        <v>30</v>
      </c>
    </row>
    <row r="5" spans="1:10" x14ac:dyDescent="0.2">
      <c r="A5" s="1">
        <v>2</v>
      </c>
      <c r="B5" s="2">
        <v>3</v>
      </c>
      <c r="C5" s="2">
        <v>15</v>
      </c>
      <c r="D5" s="136">
        <f t="shared" si="0"/>
        <v>-2</v>
      </c>
      <c r="E5" s="136">
        <f t="shared" si="0"/>
        <v>-5</v>
      </c>
      <c r="F5" s="162">
        <f t="shared" ref="F5:G8" si="1">D5/D$13</f>
        <v>-0.63245553203367588</v>
      </c>
      <c r="G5" s="162">
        <f t="shared" si="1"/>
        <v>-0.63245553203367588</v>
      </c>
      <c r="I5" s="2">
        <v>3</v>
      </c>
      <c r="J5" s="2">
        <v>15</v>
      </c>
    </row>
    <row r="6" spans="1:10" x14ac:dyDescent="0.2">
      <c r="A6" s="1">
        <v>3</v>
      </c>
      <c r="B6" s="2">
        <v>5</v>
      </c>
      <c r="C6" s="2">
        <v>25</v>
      </c>
      <c r="D6" s="136">
        <f t="shared" si="0"/>
        <v>0</v>
      </c>
      <c r="E6" s="136">
        <f t="shared" si="0"/>
        <v>5</v>
      </c>
      <c r="F6" s="162">
        <f t="shared" si="1"/>
        <v>0</v>
      </c>
      <c r="G6" s="162">
        <f t="shared" si="1"/>
        <v>0.63245553203367588</v>
      </c>
      <c r="I6" s="2">
        <v>5</v>
      </c>
      <c r="J6" s="2">
        <v>25</v>
      </c>
    </row>
    <row r="7" spans="1:10" x14ac:dyDescent="0.2">
      <c r="A7" s="1">
        <v>4</v>
      </c>
      <c r="B7" s="2">
        <v>7</v>
      </c>
      <c r="C7" s="2">
        <v>10</v>
      </c>
      <c r="D7" s="136">
        <f t="shared" si="0"/>
        <v>2</v>
      </c>
      <c r="E7" s="136">
        <f t="shared" si="0"/>
        <v>-10</v>
      </c>
      <c r="F7" s="162">
        <f t="shared" si="1"/>
        <v>0.63245553203367588</v>
      </c>
      <c r="G7" s="162">
        <f t="shared" si="1"/>
        <v>-1.2649110640673518</v>
      </c>
      <c r="I7" s="2">
        <v>7</v>
      </c>
      <c r="J7" s="2">
        <v>10</v>
      </c>
    </row>
    <row r="8" spans="1:10" x14ac:dyDescent="0.2">
      <c r="A8" s="168">
        <v>5</v>
      </c>
      <c r="B8" s="3">
        <v>9</v>
      </c>
      <c r="C8" s="3">
        <v>20</v>
      </c>
      <c r="D8" s="137">
        <f t="shared" si="0"/>
        <v>4</v>
      </c>
      <c r="E8" s="137">
        <f t="shared" si="0"/>
        <v>0</v>
      </c>
      <c r="F8" s="163">
        <f t="shared" si="1"/>
        <v>1.2649110640673518</v>
      </c>
      <c r="G8" s="163">
        <f t="shared" si="1"/>
        <v>0</v>
      </c>
      <c r="I8" s="3">
        <v>9</v>
      </c>
      <c r="J8" s="3">
        <v>20</v>
      </c>
    </row>
    <row r="9" spans="1:10" x14ac:dyDescent="0.2">
      <c r="A9" t="s">
        <v>7</v>
      </c>
      <c r="B9" s="2">
        <f t="shared" ref="B9:G9" si="2">SUM(B4:B8)</f>
        <v>25</v>
      </c>
      <c r="C9" s="2">
        <f t="shared" si="2"/>
        <v>100</v>
      </c>
      <c r="D9" s="136">
        <f t="shared" si="2"/>
        <v>0</v>
      </c>
      <c r="E9" s="136">
        <f t="shared" si="2"/>
        <v>0</v>
      </c>
      <c r="F9" s="162">
        <f t="shared" si="2"/>
        <v>0</v>
      </c>
      <c r="G9" s="162">
        <f t="shared" si="2"/>
        <v>0</v>
      </c>
      <c r="I9" s="26"/>
    </row>
    <row r="10" spans="1:10" x14ac:dyDescent="0.2">
      <c r="A10" t="s">
        <v>8</v>
      </c>
      <c r="B10" s="2">
        <f t="shared" ref="B10:G10" si="3">AVERAGE(B4:B8)</f>
        <v>5</v>
      </c>
      <c r="C10" s="2">
        <f t="shared" si="3"/>
        <v>20</v>
      </c>
      <c r="D10" s="136">
        <f t="shared" si="3"/>
        <v>0</v>
      </c>
      <c r="E10" s="136">
        <f t="shared" si="3"/>
        <v>0</v>
      </c>
      <c r="F10" s="162">
        <f t="shared" si="3"/>
        <v>0</v>
      </c>
      <c r="G10" s="162">
        <f t="shared" si="3"/>
        <v>0</v>
      </c>
    </row>
    <row r="11" spans="1:10" x14ac:dyDescent="0.2">
      <c r="A11" t="s">
        <v>9</v>
      </c>
      <c r="B11" s="2">
        <f t="shared" ref="B11:G11" si="4">DEVSQ(B4:B8)</f>
        <v>40</v>
      </c>
      <c r="C11" s="2">
        <f t="shared" si="4"/>
        <v>250</v>
      </c>
      <c r="D11" s="136">
        <f t="shared" si="4"/>
        <v>40</v>
      </c>
      <c r="E11" s="136">
        <f t="shared" si="4"/>
        <v>250</v>
      </c>
      <c r="F11" s="162">
        <f t="shared" si="4"/>
        <v>4</v>
      </c>
      <c r="G11" s="162">
        <f t="shared" si="4"/>
        <v>4</v>
      </c>
    </row>
    <row r="12" spans="1:10" x14ac:dyDescent="0.2">
      <c r="A12" t="s">
        <v>10</v>
      </c>
      <c r="B12" s="2">
        <f t="shared" ref="B12:G12" si="5">VAR(B4:B8)</f>
        <v>10</v>
      </c>
      <c r="C12" s="2">
        <f t="shared" si="5"/>
        <v>62.5</v>
      </c>
      <c r="D12" s="136">
        <f t="shared" si="5"/>
        <v>10</v>
      </c>
      <c r="E12" s="136">
        <f t="shared" si="5"/>
        <v>62.5</v>
      </c>
      <c r="F12" s="162">
        <f t="shared" si="5"/>
        <v>1</v>
      </c>
      <c r="G12" s="162">
        <f t="shared" si="5"/>
        <v>1</v>
      </c>
    </row>
    <row r="13" spans="1:10" x14ac:dyDescent="0.2">
      <c r="A13" t="s">
        <v>11</v>
      </c>
      <c r="B13" s="2">
        <f t="shared" ref="B13:G13" si="6">STDEV(B4:B8)</f>
        <v>3.1622776601683795</v>
      </c>
      <c r="C13" s="2">
        <f t="shared" si="6"/>
        <v>7.9056941504209481</v>
      </c>
      <c r="D13" s="136">
        <f t="shared" si="6"/>
        <v>3.1622776601683795</v>
      </c>
      <c r="E13" s="136">
        <f t="shared" si="6"/>
        <v>7.9056941504209481</v>
      </c>
      <c r="F13" s="162">
        <f t="shared" si="6"/>
        <v>1</v>
      </c>
      <c r="G13" s="162">
        <f t="shared" si="6"/>
        <v>1</v>
      </c>
    </row>
    <row r="14" spans="1:10" x14ac:dyDescent="0.2">
      <c r="A14" s="6"/>
      <c r="B14" s="7" t="s">
        <v>12</v>
      </c>
      <c r="C14" s="8">
        <f>COVAR(B4:B8,C4:C8)*5/4</f>
        <v>-12.5</v>
      </c>
      <c r="D14" s="138"/>
      <c r="E14" s="138">
        <f>COVAR(D4:D8,E4:E8)*5/4</f>
        <v>-12.5</v>
      </c>
      <c r="F14" s="164"/>
      <c r="G14" s="164">
        <f>COVAR(F4:F8,G4:G8)*5/4</f>
        <v>-0.5</v>
      </c>
    </row>
    <row r="15" spans="1:10" x14ac:dyDescent="0.2">
      <c r="B15" s="4" t="s">
        <v>13</v>
      </c>
      <c r="C15" s="2">
        <f>CORREL(B4:B8,C4:C8)</f>
        <v>-0.49999999999999989</v>
      </c>
      <c r="D15" s="136"/>
      <c r="E15" s="136">
        <f>CORREL(D4:D8,E4:E8)</f>
        <v>-0.49999999999999989</v>
      </c>
      <c r="F15" s="162"/>
      <c r="G15" s="162">
        <f>CORREL(F4:F8,G4:G8)</f>
        <v>-0.50000000000000011</v>
      </c>
    </row>
    <row r="16" spans="1:10" x14ac:dyDescent="0.2">
      <c r="B16" s="4"/>
      <c r="C16" s="2"/>
      <c r="D16" s="136"/>
      <c r="E16" s="136"/>
      <c r="F16" s="5"/>
      <c r="G16" s="5"/>
    </row>
    <row r="17" spans="1:12" ht="13.5" thickBot="1" x14ac:dyDescent="0.25">
      <c r="C17" s="60" t="s">
        <v>27</v>
      </c>
      <c r="D17" s="231" t="s">
        <v>28</v>
      </c>
      <c r="E17" s="231"/>
      <c r="F17" s="5"/>
      <c r="G17" s="5"/>
    </row>
    <row r="18" spans="1:12" x14ac:dyDescent="0.2">
      <c r="A18" s="1" t="s">
        <v>21</v>
      </c>
      <c r="B18" s="52">
        <f t="array" ref="B18:C19">MMULT(B27:F28,B4:C8)</f>
        <v>165</v>
      </c>
      <c r="C18" s="53">
        <v>450</v>
      </c>
      <c r="D18" s="139">
        <f t="array" ref="D18:E19">MMULT(B30:F31,D4:E8)</f>
        <v>40</v>
      </c>
      <c r="E18" s="140">
        <v>-50</v>
      </c>
      <c r="F18" s="56">
        <f t="array" ref="F18:G19">MMULT(B33:F34,F4:G8)</f>
        <v>4</v>
      </c>
      <c r="G18" s="57">
        <v>-2</v>
      </c>
    </row>
    <row r="19" spans="1:12" ht="13.5" thickBot="1" x14ac:dyDescent="0.25">
      <c r="A19" s="1" t="s">
        <v>16</v>
      </c>
      <c r="B19" s="54">
        <v>450</v>
      </c>
      <c r="C19" s="55">
        <v>2250</v>
      </c>
      <c r="D19" s="141">
        <v>-50</v>
      </c>
      <c r="E19" s="142">
        <v>250</v>
      </c>
      <c r="F19" s="58">
        <v>-2</v>
      </c>
      <c r="G19" s="59">
        <v>4</v>
      </c>
    </row>
    <row r="20" spans="1:12" ht="13.5" thickBot="1" x14ac:dyDescent="0.25">
      <c r="B20" s="2"/>
      <c r="C20" s="2"/>
      <c r="D20" s="136"/>
      <c r="E20" s="136"/>
      <c r="F20" s="5"/>
      <c r="G20" s="5"/>
      <c r="J20" s="24" t="s">
        <v>0</v>
      </c>
      <c r="K20" s="64" t="s">
        <v>5</v>
      </c>
      <c r="L20" s="94" t="s">
        <v>25</v>
      </c>
    </row>
    <row r="21" spans="1:12" x14ac:dyDescent="0.2">
      <c r="A21" t="s">
        <v>14</v>
      </c>
      <c r="B21" s="12">
        <f>B12</f>
        <v>10</v>
      </c>
      <c r="C21" s="13">
        <f>C14</f>
        <v>-12.5</v>
      </c>
      <c r="D21" s="143">
        <f>D12</f>
        <v>10</v>
      </c>
      <c r="E21" s="144">
        <f>E14</f>
        <v>-12.5</v>
      </c>
      <c r="F21" s="20">
        <f>F12</f>
        <v>1</v>
      </c>
      <c r="G21" s="21">
        <f>G14</f>
        <v>-0.5</v>
      </c>
      <c r="I21" s="65" t="s">
        <v>29</v>
      </c>
      <c r="J21" s="24">
        <f>MDETERM(B21:C22)</f>
        <v>468.75</v>
      </c>
      <c r="K21" s="11">
        <f>MDETERM(D21:E22)</f>
        <v>468.75</v>
      </c>
      <c r="L21" s="93">
        <f>MDETERM(F21:G22)</f>
        <v>0.75</v>
      </c>
    </row>
    <row r="22" spans="1:12" ht="13.5" thickBot="1" x14ac:dyDescent="0.25">
      <c r="A22" s="1" t="s">
        <v>16</v>
      </c>
      <c r="B22" s="14">
        <f>C14</f>
        <v>-12.5</v>
      </c>
      <c r="C22" s="15">
        <f>C12</f>
        <v>62.5</v>
      </c>
      <c r="D22" s="145">
        <f>E14</f>
        <v>-12.5</v>
      </c>
      <c r="E22" s="146">
        <f>E12</f>
        <v>62.5</v>
      </c>
      <c r="F22" s="22">
        <f>G14</f>
        <v>-0.5</v>
      </c>
      <c r="G22" s="23">
        <f>G12</f>
        <v>1</v>
      </c>
      <c r="I22" s="65" t="s">
        <v>30</v>
      </c>
      <c r="J22" s="24">
        <f>B21+C22</f>
        <v>72.5</v>
      </c>
      <c r="K22" s="11">
        <f>D21+E22</f>
        <v>72.5</v>
      </c>
      <c r="L22" s="93">
        <f>F21+G22</f>
        <v>2</v>
      </c>
    </row>
    <row r="23" spans="1:12" ht="13.5" thickBot="1" x14ac:dyDescent="0.25">
      <c r="B23" s="2"/>
      <c r="C23" s="2"/>
      <c r="D23" s="136"/>
      <c r="E23" s="136"/>
      <c r="F23" s="5"/>
      <c r="G23" s="5"/>
    </row>
    <row r="24" spans="1:12" x14ac:dyDescent="0.2">
      <c r="A24" t="s">
        <v>15</v>
      </c>
      <c r="B24" s="12">
        <v>1</v>
      </c>
      <c r="C24" s="13">
        <f>C15</f>
        <v>-0.49999999999999989</v>
      </c>
      <c r="D24" s="143">
        <v>1</v>
      </c>
      <c r="E24" s="144">
        <f>E15</f>
        <v>-0.49999999999999989</v>
      </c>
      <c r="F24" s="20">
        <v>1</v>
      </c>
      <c r="G24" s="21">
        <f>G15</f>
        <v>-0.50000000000000011</v>
      </c>
    </row>
    <row r="25" spans="1:12" ht="13.5" thickBot="1" x14ac:dyDescent="0.25">
      <c r="A25" s="1" t="s">
        <v>16</v>
      </c>
      <c r="B25" s="14">
        <f>C15</f>
        <v>-0.49999999999999989</v>
      </c>
      <c r="C25" s="15">
        <v>1</v>
      </c>
      <c r="D25" s="145">
        <f>E15</f>
        <v>-0.49999999999999989</v>
      </c>
      <c r="E25" s="146">
        <v>1</v>
      </c>
      <c r="F25" s="22">
        <f>G15</f>
        <v>-0.50000000000000011</v>
      </c>
      <c r="G25" s="23">
        <v>1</v>
      </c>
    </row>
    <row r="26" spans="1:12" ht="13.5" thickBot="1" x14ac:dyDescent="0.25"/>
    <row r="27" spans="1:12" x14ac:dyDescent="0.2">
      <c r="A27" s="1" t="s">
        <v>22</v>
      </c>
      <c r="B27" s="29">
        <f t="array" ref="B27:F28">TRANSPOSE(B4:C8)</f>
        <v>1</v>
      </c>
      <c r="C27" s="30">
        <v>3</v>
      </c>
      <c r="D27" s="30">
        <v>5</v>
      </c>
      <c r="E27" s="30">
        <v>7</v>
      </c>
      <c r="F27" s="31">
        <v>9</v>
      </c>
    </row>
    <row r="28" spans="1:12" ht="13.5" thickBot="1" x14ac:dyDescent="0.25">
      <c r="A28" s="1" t="s">
        <v>23</v>
      </c>
      <c r="B28" s="32">
        <v>30</v>
      </c>
      <c r="C28" s="33">
        <v>15</v>
      </c>
      <c r="D28" s="33">
        <v>25</v>
      </c>
      <c r="E28" s="33">
        <v>10</v>
      </c>
      <c r="F28" s="34">
        <v>20</v>
      </c>
    </row>
    <row r="29" spans="1:12" ht="13.5" thickBot="1" x14ac:dyDescent="0.25"/>
    <row r="30" spans="1:12" x14ac:dyDescent="0.2">
      <c r="A30" s="147" t="s">
        <v>5</v>
      </c>
      <c r="B30" s="148">
        <f t="array" ref="B30:F31">TRANSPOSE(D4:E8)</f>
        <v>-4</v>
      </c>
      <c r="C30" s="149">
        <v>-2</v>
      </c>
      <c r="D30" s="149">
        <v>0</v>
      </c>
      <c r="E30" s="149">
        <v>2</v>
      </c>
      <c r="F30" s="150">
        <v>4</v>
      </c>
    </row>
    <row r="31" spans="1:12" ht="16.5" thickBot="1" x14ac:dyDescent="0.35">
      <c r="A31" s="147" t="s">
        <v>79</v>
      </c>
      <c r="B31" s="151">
        <v>10</v>
      </c>
      <c r="C31" s="152">
        <v>-5</v>
      </c>
      <c r="D31" s="152">
        <v>5</v>
      </c>
      <c r="E31" s="152">
        <v>-10</v>
      </c>
      <c r="F31" s="153">
        <v>0</v>
      </c>
    </row>
    <row r="32" spans="1:12" ht="13.5" thickBot="1" x14ac:dyDescent="0.25"/>
    <row r="33" spans="1:6" x14ac:dyDescent="0.2">
      <c r="A33" s="154" t="s">
        <v>25</v>
      </c>
      <c r="B33" s="155">
        <f t="array" ref="B33:F34">TRANSPOSE(F4:G8)</f>
        <v>-1.2649110640673518</v>
      </c>
      <c r="C33" s="156">
        <v>-0.63245553203367588</v>
      </c>
      <c r="D33" s="156">
        <v>0</v>
      </c>
      <c r="E33" s="156">
        <v>0.63245553203367588</v>
      </c>
      <c r="F33" s="157">
        <v>1.2649110640673518</v>
      </c>
    </row>
    <row r="34" spans="1:6" ht="16.5" thickBot="1" x14ac:dyDescent="0.35">
      <c r="A34" s="154" t="s">
        <v>80</v>
      </c>
      <c r="B34" s="158">
        <v>1.2649110640673518</v>
      </c>
      <c r="C34" s="159">
        <v>-0.63245553203367588</v>
      </c>
      <c r="D34" s="159">
        <v>0.63245553203367588</v>
      </c>
      <c r="E34" s="159">
        <v>-1.2649110640673518</v>
      </c>
      <c r="F34" s="160">
        <v>0</v>
      </c>
    </row>
  </sheetData>
  <mergeCells count="1">
    <mergeCell ref="D17:E17"/>
  </mergeCells>
  <phoneticPr fontId="4" type="noConversion"/>
  <pageMargins left="0.75" right="0.75" top="1" bottom="1" header="0.5" footer="0.5"/>
  <pageSetup orientation="portrait"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topLeftCell="A22" zoomScale="90" zoomScaleNormal="90" workbookViewId="0">
      <selection activeCell="O2" sqref="O2"/>
    </sheetView>
  </sheetViews>
  <sheetFormatPr defaultRowHeight="12.75" x14ac:dyDescent="0.2"/>
  <sheetData>
    <row r="1" spans="1:10" x14ac:dyDescent="0.2">
      <c r="B1" s="97" t="s">
        <v>115</v>
      </c>
    </row>
    <row r="2" spans="1:10" x14ac:dyDescent="0.2">
      <c r="A2" s="97" t="s">
        <v>116</v>
      </c>
    </row>
    <row r="3" spans="1:10" x14ac:dyDescent="0.2">
      <c r="E3" s="97" t="s">
        <v>117</v>
      </c>
    </row>
    <row r="4" spans="1:10" x14ac:dyDescent="0.2">
      <c r="G4" s="190" t="s">
        <v>118</v>
      </c>
    </row>
    <row r="5" spans="1:10" x14ac:dyDescent="0.2">
      <c r="J5" s="190" t="s">
        <v>119</v>
      </c>
    </row>
    <row r="25" spans="3:5" ht="15" x14ac:dyDescent="0.25">
      <c r="C25" s="191"/>
      <c r="D25" s="192" t="s">
        <v>120</v>
      </c>
      <c r="E25" s="19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M15" sqref="M15"/>
    </sheetView>
  </sheetViews>
  <sheetFormatPr defaultRowHeight="12.75" x14ac:dyDescent="0.2"/>
  <cols>
    <col min="7" max="7" width="11.140625" customWidth="1"/>
    <col min="9" max="10" width="12.85546875" customWidth="1"/>
    <col min="12" max="12" width="12.7109375" customWidth="1"/>
    <col min="13" max="13" width="12.140625" customWidth="1"/>
  </cols>
  <sheetData>
    <row r="1" spans="1:7" x14ac:dyDescent="0.2">
      <c r="A1" s="122" t="s">
        <v>58</v>
      </c>
      <c r="G1" s="122"/>
    </row>
    <row r="2" spans="1:7" x14ac:dyDescent="0.2">
      <c r="G2" s="122"/>
    </row>
    <row r="18" spans="1:13" x14ac:dyDescent="0.2">
      <c r="A18" s="122" t="s">
        <v>59</v>
      </c>
    </row>
    <row r="20" spans="1:13" x14ac:dyDescent="0.2">
      <c r="F20" s="64" t="s">
        <v>72</v>
      </c>
    </row>
    <row r="21" spans="1:13" x14ac:dyDescent="0.2">
      <c r="F21" s="64" t="s">
        <v>60</v>
      </c>
    </row>
    <row r="22" spans="1:13" x14ac:dyDescent="0.2">
      <c r="F22" t="s">
        <v>61</v>
      </c>
      <c r="G22" t="s">
        <v>62</v>
      </c>
      <c r="H22" t="s">
        <v>63</v>
      </c>
      <c r="K22" t="s">
        <v>64</v>
      </c>
    </row>
    <row r="23" spans="1:13" x14ac:dyDescent="0.2">
      <c r="H23" s="1" t="s">
        <v>7</v>
      </c>
      <c r="I23" t="s">
        <v>65</v>
      </c>
      <c r="J23" t="s">
        <v>66</v>
      </c>
      <c r="K23" t="s">
        <v>7</v>
      </c>
      <c r="L23" t="s">
        <v>65</v>
      </c>
      <c r="M23" t="s">
        <v>66</v>
      </c>
    </row>
    <row r="24" spans="1:13" x14ac:dyDescent="0.2">
      <c r="F24" t="s">
        <v>67</v>
      </c>
      <c r="G24" s="1">
        <v>1</v>
      </c>
      <c r="H24" s="123">
        <v>65.324258374032524</v>
      </c>
      <c r="I24">
        <v>90.102425343493124</v>
      </c>
      <c r="J24">
        <v>90.102425343493124</v>
      </c>
      <c r="K24" s="123">
        <v>65.324258374032524</v>
      </c>
      <c r="L24">
        <v>90.102425343493124</v>
      </c>
      <c r="M24">
        <v>90.102425343493124</v>
      </c>
    </row>
    <row r="25" spans="1:13" x14ac:dyDescent="0.2">
      <c r="G25" s="1">
        <v>2</v>
      </c>
      <c r="H25" s="123">
        <v>7.1757416259674836</v>
      </c>
      <c r="I25">
        <v>9.8975746565068725</v>
      </c>
      <c r="J25">
        <v>100</v>
      </c>
      <c r="K25" s="123">
        <v>7.1757416259674818</v>
      </c>
      <c r="L25">
        <v>9.897574656506869</v>
      </c>
      <c r="M25">
        <v>100</v>
      </c>
    </row>
    <row r="26" spans="1:13" x14ac:dyDescent="0.2">
      <c r="F26" t="s">
        <v>68</v>
      </c>
      <c r="G26" s="1">
        <v>1</v>
      </c>
      <c r="H26" s="123">
        <v>65.324258374032524</v>
      </c>
      <c r="I26">
        <v>90.102425343493124</v>
      </c>
      <c r="J26">
        <v>90.102425343493124</v>
      </c>
      <c r="K26">
        <v>1.3117018457844523</v>
      </c>
      <c r="L26">
        <v>65.585092289222615</v>
      </c>
      <c r="M26">
        <v>65.585092289222615</v>
      </c>
    </row>
    <row r="27" spans="1:13" x14ac:dyDescent="0.2">
      <c r="G27" s="1">
        <v>2</v>
      </c>
      <c r="H27" s="123">
        <v>7.1757416259674836</v>
      </c>
      <c r="I27">
        <v>9.8975746565068725</v>
      </c>
      <c r="J27">
        <v>100</v>
      </c>
      <c r="K27">
        <v>0.68829815421554785</v>
      </c>
      <c r="L27">
        <v>34.414907710777392</v>
      </c>
      <c r="M27">
        <v>100</v>
      </c>
    </row>
    <row r="28" spans="1:13" x14ac:dyDescent="0.2">
      <c r="F28" t="s">
        <v>69</v>
      </c>
    </row>
    <row r="29" spans="1:13" x14ac:dyDescent="0.2">
      <c r="F29" t="s">
        <v>70</v>
      </c>
      <c r="G29" t="s">
        <v>71</v>
      </c>
    </row>
    <row r="31" spans="1:13" x14ac:dyDescent="0.2">
      <c r="F31" s="64" t="s">
        <v>73</v>
      </c>
    </row>
    <row r="32" spans="1:13" x14ac:dyDescent="0.2">
      <c r="F32" t="s">
        <v>61</v>
      </c>
      <c r="G32" t="s">
        <v>67</v>
      </c>
      <c r="H32" s="124"/>
      <c r="I32" t="s">
        <v>68</v>
      </c>
    </row>
    <row r="33" spans="5:11" x14ac:dyDescent="0.2">
      <c r="G33" t="s">
        <v>62</v>
      </c>
      <c r="H33" s="124"/>
      <c r="I33" t="s">
        <v>62</v>
      </c>
    </row>
    <row r="34" spans="5:11" x14ac:dyDescent="0.2">
      <c r="G34" s="1">
        <v>1</v>
      </c>
      <c r="H34" s="125">
        <v>2</v>
      </c>
      <c r="I34" s="1">
        <v>1</v>
      </c>
      <c r="J34" s="1">
        <v>2</v>
      </c>
    </row>
    <row r="35" spans="5:11" x14ac:dyDescent="0.2">
      <c r="F35" t="s">
        <v>2</v>
      </c>
      <c r="G35" s="128">
        <v>-1.781230553109991</v>
      </c>
      <c r="H35" s="129">
        <v>2.6128945092880191</v>
      </c>
      <c r="I35" s="132">
        <v>-0.56327455857090902</v>
      </c>
      <c r="J35" s="132">
        <v>0.82626979350981222</v>
      </c>
    </row>
    <row r="36" spans="5:11" x14ac:dyDescent="0.2">
      <c r="F36" t="s">
        <v>3</v>
      </c>
      <c r="G36" s="128">
        <v>7.8836207475182363</v>
      </c>
      <c r="H36" s="129">
        <v>0.59035913586562183</v>
      </c>
      <c r="I36" s="132">
        <v>0.99720791084467431</v>
      </c>
      <c r="J36" s="132">
        <v>7.4675180272966601E-2</v>
      </c>
    </row>
    <row r="37" spans="5:11" x14ac:dyDescent="0.2">
      <c r="F37" t="s">
        <v>69</v>
      </c>
      <c r="K37" s="115"/>
    </row>
    <row r="38" spans="5:11" x14ac:dyDescent="0.2">
      <c r="F38" s="65" t="s">
        <v>70</v>
      </c>
      <c r="G38" t="s">
        <v>74</v>
      </c>
    </row>
    <row r="39" spans="5:11" x14ac:dyDescent="0.2">
      <c r="I39" s="133"/>
      <c r="J39" s="133"/>
    </row>
    <row r="40" spans="5:11" ht="15" x14ac:dyDescent="0.25">
      <c r="E40" s="130"/>
      <c r="F40" s="131" t="s">
        <v>75</v>
      </c>
      <c r="G40" s="130">
        <f>SQRT(G35^2+G36^2)</f>
        <v>8.0823423816386626</v>
      </c>
      <c r="H40" s="130">
        <f>SQRT(H35^2+H36^2)</f>
        <v>2.6787574780049579</v>
      </c>
      <c r="I40" s="134"/>
      <c r="J40" s="134"/>
    </row>
    <row r="41" spans="5:11" x14ac:dyDescent="0.2">
      <c r="I41" s="133"/>
      <c r="J41" s="133"/>
    </row>
    <row r="42" spans="5:11" x14ac:dyDescent="0.2">
      <c r="F42" s="126" t="s">
        <v>76</v>
      </c>
      <c r="G42" s="116">
        <f>G35/G$40</f>
        <v>-0.22038543642453978</v>
      </c>
      <c r="H42" s="116">
        <f>H35/H$40</f>
        <v>0.97541286613001221</v>
      </c>
      <c r="I42" s="116"/>
      <c r="J42" s="116"/>
    </row>
    <row r="43" spans="5:11" x14ac:dyDescent="0.2">
      <c r="F43" s="116"/>
      <c r="G43" s="116">
        <f>G36/G$40</f>
        <v>0.9754128661300121</v>
      </c>
      <c r="H43" s="116">
        <f>H36/H$40</f>
        <v>0.22038543642453964</v>
      </c>
      <c r="I43" s="116"/>
      <c r="J43" s="116"/>
    </row>
    <row r="44" spans="5:11" x14ac:dyDescent="0.2">
      <c r="F44" s="116"/>
      <c r="G44" s="116"/>
      <c r="H44" s="116"/>
      <c r="I44" s="116"/>
      <c r="J44" s="116"/>
    </row>
    <row r="45" spans="5:11" x14ac:dyDescent="0.2">
      <c r="F45" s="126" t="s">
        <v>75</v>
      </c>
      <c r="G45" s="127">
        <f>SQRT(G42^2+G43^2)</f>
        <v>0.99999999999999989</v>
      </c>
      <c r="H45" s="127">
        <f>SQRT(H42^2+H43^2)</f>
        <v>1</v>
      </c>
      <c r="I45" s="127"/>
      <c r="J45" s="12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7"/>
  <sheetViews>
    <sheetView workbookViewId="0">
      <selection activeCell="G46" sqref="G46"/>
    </sheetView>
  </sheetViews>
  <sheetFormatPr defaultRowHeight="12.75" x14ac:dyDescent="0.2"/>
  <cols>
    <col min="1" max="1" width="11.28515625" bestFit="1" customWidth="1"/>
    <col min="2" max="5" width="9" style="1" customWidth="1"/>
    <col min="6" max="8" width="9.42578125" customWidth="1"/>
  </cols>
  <sheetData>
    <row r="1" spans="1:11" x14ac:dyDescent="0.2">
      <c r="B1" s="24" t="s">
        <v>0</v>
      </c>
      <c r="C1" s="24" t="s">
        <v>0</v>
      </c>
      <c r="D1" s="11" t="s">
        <v>4</v>
      </c>
      <c r="E1" s="11" t="s">
        <v>4</v>
      </c>
    </row>
    <row r="2" spans="1:11" x14ac:dyDescent="0.2">
      <c r="B2" s="24" t="s">
        <v>1</v>
      </c>
      <c r="C2" s="24" t="s">
        <v>1</v>
      </c>
      <c r="D2" s="11" t="s">
        <v>5</v>
      </c>
      <c r="E2" s="11" t="s">
        <v>5</v>
      </c>
    </row>
    <row r="3" spans="1:11" ht="14.25" x14ac:dyDescent="0.25">
      <c r="B3" s="24" t="s">
        <v>2</v>
      </c>
      <c r="C3" s="24" t="s">
        <v>3</v>
      </c>
      <c r="D3" s="11" t="s">
        <v>19</v>
      </c>
      <c r="E3" s="11" t="s">
        <v>20</v>
      </c>
    </row>
    <row r="4" spans="1:11" x14ac:dyDescent="0.2">
      <c r="B4" s="2">
        <v>1</v>
      </c>
      <c r="C4" s="2">
        <v>30</v>
      </c>
      <c r="D4" s="1">
        <f t="shared" ref="D4:E8" si="0">B4-B$10</f>
        <v>-4</v>
      </c>
      <c r="E4" s="1">
        <f t="shared" si="0"/>
        <v>10</v>
      </c>
      <c r="G4" s="77">
        <f t="shared" ref="G4:H8" si="1">MMULT($D4:$E4,D$26:D$27)</f>
        <v>-10.635670406998283</v>
      </c>
      <c r="H4" s="77">
        <f t="shared" si="1"/>
        <v>-1.6977971002746521</v>
      </c>
      <c r="I4" s="86">
        <f>-G4/G13</f>
        <v>1.3159143605646095</v>
      </c>
      <c r="J4" s="80">
        <v>1.3159099999999999</v>
      </c>
      <c r="K4" s="80">
        <v>-0.63380000000000003</v>
      </c>
    </row>
    <row r="5" spans="1:11" x14ac:dyDescent="0.2">
      <c r="B5" s="2">
        <v>3</v>
      </c>
      <c r="C5" s="2">
        <v>15</v>
      </c>
      <c r="D5" s="1">
        <f t="shared" si="0"/>
        <v>-2</v>
      </c>
      <c r="E5" s="1">
        <f t="shared" si="0"/>
        <v>-5</v>
      </c>
      <c r="G5" s="77">
        <f t="shared" si="1"/>
        <v>4.4362934578009821</v>
      </c>
      <c r="H5" s="77">
        <f t="shared" si="1"/>
        <v>-3.0527529143827228</v>
      </c>
      <c r="J5" s="80">
        <v>-0.54888999999999999</v>
      </c>
      <c r="K5" s="80">
        <v>-1.1396200000000001</v>
      </c>
    </row>
    <row r="6" spans="1:11" x14ac:dyDescent="0.2">
      <c r="B6" s="2">
        <v>5</v>
      </c>
      <c r="C6" s="2">
        <v>25</v>
      </c>
      <c r="D6" s="1">
        <f t="shared" si="0"/>
        <v>0</v>
      </c>
      <c r="E6" s="1">
        <f t="shared" si="0"/>
        <v>5</v>
      </c>
      <c r="G6" s="77">
        <f t="shared" si="1"/>
        <v>-4.8770643306500618</v>
      </c>
      <c r="H6" s="77">
        <f t="shared" si="1"/>
        <v>1.1019271821226984</v>
      </c>
      <c r="J6" s="80">
        <v>0.60341999999999996</v>
      </c>
      <c r="K6" s="80">
        <v>0.41136</v>
      </c>
    </row>
    <row r="7" spans="1:11" x14ac:dyDescent="0.2">
      <c r="B7" s="2">
        <v>7</v>
      </c>
      <c r="C7" s="2">
        <v>10</v>
      </c>
      <c r="D7" s="1">
        <f t="shared" si="0"/>
        <v>2</v>
      </c>
      <c r="E7" s="1">
        <f t="shared" si="0"/>
        <v>-10</v>
      </c>
      <c r="G7" s="77">
        <f t="shared" si="1"/>
        <v>10.194899534149203</v>
      </c>
      <c r="H7" s="77">
        <f t="shared" si="1"/>
        <v>-0.25302863198537229</v>
      </c>
      <c r="J7" s="80">
        <v>-1.2613799999999999</v>
      </c>
      <c r="K7" s="80">
        <v>-9.4460000000000002E-2</v>
      </c>
    </row>
    <row r="8" spans="1:11" ht="13.5" thickBot="1" x14ac:dyDescent="0.25">
      <c r="A8" s="73"/>
      <c r="B8" s="33">
        <v>9</v>
      </c>
      <c r="C8" s="33">
        <v>20</v>
      </c>
      <c r="D8" s="40">
        <f t="shared" si="0"/>
        <v>4</v>
      </c>
      <c r="E8" s="40">
        <f t="shared" si="0"/>
        <v>0</v>
      </c>
      <c r="G8" s="78">
        <f t="shared" si="1"/>
        <v>0.88154174569815891</v>
      </c>
      <c r="H8" s="78">
        <f t="shared" si="1"/>
        <v>3.9016514645200489</v>
      </c>
      <c r="J8" s="81">
        <v>-0.10907</v>
      </c>
      <c r="K8" s="81">
        <v>1.45652</v>
      </c>
    </row>
    <row r="9" spans="1:11" x14ac:dyDescent="0.2">
      <c r="A9" t="s">
        <v>7</v>
      </c>
      <c r="B9" s="2">
        <f>SUM(B4:B8)</f>
        <v>25</v>
      </c>
      <c r="C9" s="2">
        <f>SUM(C4:C8)</f>
        <v>100</v>
      </c>
      <c r="D9" s="1">
        <f>SUM(D4:D8)</f>
        <v>0</v>
      </c>
      <c r="E9" s="1">
        <f>SUM(E4:E8)</f>
        <v>0</v>
      </c>
      <c r="G9" s="77">
        <f>SUM(G4:G8)</f>
        <v>0</v>
      </c>
      <c r="H9" s="77">
        <f>SUM(H4:H8)</f>
        <v>0</v>
      </c>
      <c r="J9" s="82">
        <f>SUM(J4:J8)</f>
        <v>-1.0000000000065512E-5</v>
      </c>
      <c r="K9" s="82">
        <f>SUM(K4:K8)</f>
        <v>0</v>
      </c>
    </row>
    <row r="10" spans="1:11" x14ac:dyDescent="0.2">
      <c r="A10" t="s">
        <v>8</v>
      </c>
      <c r="B10" s="2">
        <f>AVERAGE(B4:B8)</f>
        <v>5</v>
      </c>
      <c r="C10" s="2">
        <f>AVERAGE(C4:C8)</f>
        <v>20</v>
      </c>
      <c r="D10" s="1">
        <f>AVERAGE(D4:D8)</f>
        <v>0</v>
      </c>
      <c r="E10" s="1">
        <f>AVERAGE(E4:E8)</f>
        <v>0</v>
      </c>
      <c r="G10" s="77">
        <f>AVERAGE(G4:G8)</f>
        <v>0</v>
      </c>
      <c r="H10" s="77">
        <f>AVERAGE(H4:H8)</f>
        <v>0</v>
      </c>
      <c r="J10" s="82">
        <f>AVERAGE(J4:J8)</f>
        <v>-2.0000000000131022E-6</v>
      </c>
      <c r="K10" s="82">
        <f>AVERAGE(K4:K8)</f>
        <v>0</v>
      </c>
    </row>
    <row r="11" spans="1:11" x14ac:dyDescent="0.2">
      <c r="A11" t="s">
        <v>9</v>
      </c>
      <c r="B11" s="2">
        <f>DEVSQ(B4:B8)</f>
        <v>40</v>
      </c>
      <c r="C11" s="2">
        <f>DEVSQ(C4:C8)</f>
        <v>250</v>
      </c>
      <c r="D11" s="1">
        <f>DEVSQ(D4:D8)</f>
        <v>40</v>
      </c>
      <c r="E11" s="1">
        <f>DEVSQ(E4:E8)</f>
        <v>250</v>
      </c>
      <c r="G11" s="77">
        <f>DEVSQ(G4:G8)</f>
        <v>261.29703349613015</v>
      </c>
      <c r="H11" s="77">
        <f>DEVSQ(H4:H8)</f>
        <v>28.702966503869927</v>
      </c>
      <c r="J11" s="82">
        <f>DEVSQ(J4:J8)</f>
        <v>3.9999908258799999</v>
      </c>
      <c r="K11" s="82">
        <f>DEVSQ(K4:K8)</f>
        <v>4.0000264360000006</v>
      </c>
    </row>
    <row r="12" spans="1:11" x14ac:dyDescent="0.2">
      <c r="A12" t="s">
        <v>10</v>
      </c>
      <c r="B12" s="2">
        <f>VAR(B4:B8)</f>
        <v>10</v>
      </c>
      <c r="C12" s="2">
        <f>VAR(C4:C8)</f>
        <v>62.5</v>
      </c>
      <c r="D12" s="1">
        <f>VAR(D4:D8)</f>
        <v>10</v>
      </c>
      <c r="E12" s="1">
        <f>VAR(E4:E8)</f>
        <v>62.5</v>
      </c>
      <c r="G12" s="77">
        <f>VAR(G4:G8)</f>
        <v>65.324258374032539</v>
      </c>
      <c r="H12" s="77">
        <f>VAR(H4:H8)</f>
        <v>7.1757416259674818</v>
      </c>
      <c r="J12" s="82">
        <f>VAR(J4:J8)</f>
        <v>0.99999770646999986</v>
      </c>
      <c r="K12" s="82">
        <f>VAR(K4:K8)</f>
        <v>1.0000066090000002</v>
      </c>
    </row>
    <row r="13" spans="1:11" x14ac:dyDescent="0.2">
      <c r="A13" t="s">
        <v>11</v>
      </c>
      <c r="B13" s="2">
        <f>STDEV(B4:B8)</f>
        <v>3.1622776601683795</v>
      </c>
      <c r="C13" s="2">
        <f>STDEV(C4:C8)</f>
        <v>7.9056941504209481</v>
      </c>
      <c r="D13" s="1">
        <f>STDEV(D4:D8)</f>
        <v>3.1622776601683795</v>
      </c>
      <c r="E13" s="1">
        <f>STDEV(E4:E8)</f>
        <v>7.9056941504209481</v>
      </c>
      <c r="G13" s="77">
        <f>STDEV(G4:G8)</f>
        <v>8.0823423816386626</v>
      </c>
      <c r="H13" s="77">
        <f>STDEV(H4:H8)</f>
        <v>2.6787574780049579</v>
      </c>
      <c r="J13" s="82">
        <f>STDEV(J4:J8)</f>
        <v>0.99999885323434234</v>
      </c>
      <c r="K13" s="82">
        <f>STDEV(K4:K8)</f>
        <v>1.0000033044945402</v>
      </c>
    </row>
    <row r="14" spans="1:11" x14ac:dyDescent="0.2">
      <c r="A14" s="6"/>
      <c r="B14" s="7" t="s">
        <v>12</v>
      </c>
      <c r="C14" s="8">
        <f>COVAR(B4:B8,C4:C8)*5/4</f>
        <v>-12.5</v>
      </c>
      <c r="D14" s="9"/>
      <c r="E14" s="9">
        <f>COVAR(D4:D8,E4:E8)*5/4</f>
        <v>-12.5</v>
      </c>
      <c r="G14" s="7" t="s">
        <v>12</v>
      </c>
      <c r="H14" s="79">
        <f>COVAR(G4:G8,H4:H8)*5/4</f>
        <v>3.4416913763379853E-15</v>
      </c>
      <c r="J14" s="83" t="s">
        <v>12</v>
      </c>
      <c r="K14" s="84">
        <f>COVAR(J4:J8,K4:K8)*5/4</f>
        <v>3.1083499999889908E-6</v>
      </c>
    </row>
    <row r="15" spans="1:11" x14ac:dyDescent="0.2">
      <c r="B15" s="4" t="s">
        <v>13</v>
      </c>
      <c r="C15" s="2">
        <f>CORREL(B4:B8,C4:C8)</f>
        <v>-0.49999999999999989</v>
      </c>
      <c r="E15" s="1">
        <f>CORREL(D4:D8,E4:E8)</f>
        <v>-0.49999999999999989</v>
      </c>
      <c r="G15" s="4" t="s">
        <v>13</v>
      </c>
      <c r="H15" s="77">
        <f>CORREL(G4:G8,H4:H8)</f>
        <v>1.5896491540770792E-16</v>
      </c>
      <c r="J15" s="85" t="s">
        <v>13</v>
      </c>
      <c r="K15" s="82">
        <f>CORREL(J4:J8,K4:K8)</f>
        <v>3.1083432930386694E-6</v>
      </c>
    </row>
    <row r="16" spans="1:11" x14ac:dyDescent="0.2">
      <c r="B16" s="4"/>
      <c r="C16" s="2"/>
    </row>
    <row r="17" spans="1:8" ht="13.5" thickBot="1" x14ac:dyDescent="0.25">
      <c r="B17" s="2"/>
      <c r="C17" s="2"/>
      <c r="H17" s="24" t="s">
        <v>0</v>
      </c>
    </row>
    <row r="18" spans="1:8" x14ac:dyDescent="0.2">
      <c r="A18" t="s">
        <v>14</v>
      </c>
      <c r="B18" s="12">
        <f>B12</f>
        <v>10</v>
      </c>
      <c r="C18" s="13">
        <f>C14</f>
        <v>-12.5</v>
      </c>
      <c r="D18" s="16">
        <f>D12</f>
        <v>10</v>
      </c>
      <c r="E18" s="17">
        <f>E14</f>
        <v>-12.5</v>
      </c>
      <c r="G18" s="65" t="s">
        <v>29</v>
      </c>
      <c r="H18" s="24">
        <f>MDETERM(B18:C19)</f>
        <v>468.75</v>
      </c>
    </row>
    <row r="19" spans="1:8" ht="13.5" thickBot="1" x14ac:dyDescent="0.25">
      <c r="A19" s="1" t="s">
        <v>16</v>
      </c>
      <c r="B19" s="14">
        <f>C14</f>
        <v>-12.5</v>
      </c>
      <c r="C19" s="15">
        <f>C12</f>
        <v>62.5</v>
      </c>
      <c r="D19" s="18">
        <f>E14</f>
        <v>-12.5</v>
      </c>
      <c r="E19" s="19">
        <f>E12</f>
        <v>62.5</v>
      </c>
      <c r="G19" s="65" t="s">
        <v>30</v>
      </c>
      <c r="H19" s="24">
        <f>B18+C19</f>
        <v>72.5</v>
      </c>
    </row>
    <row r="20" spans="1:8" x14ac:dyDescent="0.2">
      <c r="B20" s="2"/>
      <c r="C20" s="2"/>
    </row>
    <row r="21" spans="1:8" x14ac:dyDescent="0.2">
      <c r="B21" s="2"/>
      <c r="C21" s="66" t="s">
        <v>31</v>
      </c>
      <c r="D21" s="11">
        <f>($D$18+$E$19-SQRT(($D$18+$E$19)^2-4*($D$18*$E$19-$E$18^2)))/2</f>
        <v>7.1757416259674827</v>
      </c>
      <c r="E21" s="11">
        <f>($D$18+$E$19+SQRT(($D$18+$E$19)^2-4*($D$18*$E$19-$E$18^2)))/2</f>
        <v>65.324258374032524</v>
      </c>
    </row>
    <row r="22" spans="1:8" x14ac:dyDescent="0.2">
      <c r="B22" s="2"/>
      <c r="C22" s="66" t="s">
        <v>36</v>
      </c>
      <c r="D22" s="11">
        <f>D21+E21</f>
        <v>72.5</v>
      </c>
      <c r="E22" s="11"/>
    </row>
    <row r="23" spans="1:8" x14ac:dyDescent="0.2">
      <c r="B23" s="2"/>
      <c r="C23" s="66" t="s">
        <v>32</v>
      </c>
      <c r="D23" s="11">
        <f>D21*E21</f>
        <v>468.75000000000011</v>
      </c>
      <c r="E23" s="11"/>
    </row>
    <row r="24" spans="1:8" x14ac:dyDescent="0.2">
      <c r="B24" s="2"/>
      <c r="C24" s="66" t="s">
        <v>33</v>
      </c>
      <c r="D24" s="11">
        <f>MAX(D21:E21)</f>
        <v>65.324258374032524</v>
      </c>
      <c r="E24" s="11"/>
    </row>
    <row r="25" spans="1:8" ht="13.5" thickBot="1" x14ac:dyDescent="0.25">
      <c r="B25" s="2"/>
      <c r="C25" s="66" t="s">
        <v>34</v>
      </c>
      <c r="D25" s="11"/>
      <c r="E25" s="11">
        <f>MIN(D21:E21)</f>
        <v>7.1757416259674827</v>
      </c>
      <c r="G25" s="75">
        <v>-22.687524552975571</v>
      </c>
      <c r="H25" s="75">
        <v>-15.378102463947464</v>
      </c>
    </row>
    <row r="26" spans="1:8" x14ac:dyDescent="0.2">
      <c r="B26" s="2"/>
      <c r="C26" s="2"/>
      <c r="D26" s="118">
        <f>SQRT(1/(1+((D24-$D$18)/$E$18)^2))</f>
        <v>0.22038543642453973</v>
      </c>
      <c r="E26" s="118">
        <f>SQRT(1/(1+((E25-$D$18)/$E$18)^2))</f>
        <v>0.97541286613001221</v>
      </c>
      <c r="G26" s="26">
        <f>G25*D26</f>
        <v>-4.9999999999999813</v>
      </c>
      <c r="H26" s="26">
        <f>-H$25*D26</f>
        <v>3.3891098228983516</v>
      </c>
    </row>
    <row r="27" spans="1:8" ht="13.5" thickBot="1" x14ac:dyDescent="0.25">
      <c r="B27" s="2"/>
      <c r="C27" s="2"/>
      <c r="D27" s="119">
        <f>$D$26*(D24-$D$18)/$E$18</f>
        <v>-0.97541286613001232</v>
      </c>
      <c r="E27" s="119">
        <f>$E$26*(E25-$D$18)/$E$18</f>
        <v>0.22038543642453967</v>
      </c>
      <c r="G27" s="26">
        <f>G$25*D27</f>
        <v>22.129703349612928</v>
      </c>
      <c r="H27" s="26">
        <f>-H$25*D27</f>
        <v>-14.999999000000001</v>
      </c>
    </row>
    <row r="28" spans="1:8" x14ac:dyDescent="0.2">
      <c r="B28" s="2"/>
      <c r="C28" s="67" t="s">
        <v>35</v>
      </c>
      <c r="D28" s="1">
        <f>SQRT(D26^2+D27^2)</f>
        <v>1</v>
      </c>
      <c r="E28" s="1">
        <f>SQRT(E26^2+E27^2)</f>
        <v>1</v>
      </c>
    </row>
    <row r="29" spans="1:8" ht="13.5" thickBot="1" x14ac:dyDescent="0.25">
      <c r="B29" s="2"/>
      <c r="C29" s="2"/>
    </row>
    <row r="30" spans="1:8" x14ac:dyDescent="0.2">
      <c r="A30" t="s">
        <v>15</v>
      </c>
      <c r="B30" s="12">
        <v>1</v>
      </c>
      <c r="C30" s="13">
        <f>C15</f>
        <v>-0.49999999999999989</v>
      </c>
      <c r="D30" s="16">
        <v>1</v>
      </c>
      <c r="E30" s="17">
        <f>E15</f>
        <v>-0.49999999999999989</v>
      </c>
    </row>
    <row r="31" spans="1:8" ht="13.5" thickBot="1" x14ac:dyDescent="0.25">
      <c r="A31" s="1" t="s">
        <v>16</v>
      </c>
      <c r="B31" s="14">
        <f>C15</f>
        <v>-0.49999999999999989</v>
      </c>
      <c r="C31" s="15">
        <v>1</v>
      </c>
      <c r="D31" s="18">
        <f>E15</f>
        <v>-0.49999999999999989</v>
      </c>
      <c r="E31" s="19">
        <v>1</v>
      </c>
    </row>
    <row r="32" spans="1:8" ht="13.5" thickBot="1" x14ac:dyDescent="0.25"/>
    <row r="33" spans="1:6" x14ac:dyDescent="0.2">
      <c r="A33" s="1" t="s">
        <v>22</v>
      </c>
      <c r="B33" s="29">
        <f t="array" ref="B33:F34">TRANSPOSE(B4:C8)</f>
        <v>1</v>
      </c>
      <c r="C33" s="30">
        <v>3</v>
      </c>
      <c r="D33" s="30">
        <v>5</v>
      </c>
      <c r="E33" s="30">
        <v>7</v>
      </c>
      <c r="F33" s="31">
        <v>9</v>
      </c>
    </row>
    <row r="34" spans="1:6" ht="13.5" thickBot="1" x14ac:dyDescent="0.25">
      <c r="A34" s="1" t="s">
        <v>23</v>
      </c>
      <c r="B34" s="32">
        <v>30</v>
      </c>
      <c r="C34" s="33">
        <v>15</v>
      </c>
      <c r="D34" s="33">
        <v>25</v>
      </c>
      <c r="E34" s="33">
        <v>10</v>
      </c>
      <c r="F34" s="34">
        <v>20</v>
      </c>
    </row>
    <row r="35" spans="1:6" ht="13.5" thickBot="1" x14ac:dyDescent="0.25">
      <c r="F35" s="1"/>
    </row>
    <row r="36" spans="1:6" x14ac:dyDescent="0.2">
      <c r="A36" s="35" t="s">
        <v>5</v>
      </c>
      <c r="B36" s="36">
        <f t="array" ref="B36:F37">TRANSPOSE(D4:E8)</f>
        <v>-4</v>
      </c>
      <c r="C36" s="37">
        <v>-2</v>
      </c>
      <c r="D36" s="37">
        <v>0</v>
      </c>
      <c r="E36" s="37">
        <v>2</v>
      </c>
      <c r="F36" s="38">
        <v>4</v>
      </c>
    </row>
    <row r="37" spans="1:6" ht="16.5" thickBot="1" x14ac:dyDescent="0.35">
      <c r="A37" s="35" t="s">
        <v>24</v>
      </c>
      <c r="B37" s="39">
        <v>10</v>
      </c>
      <c r="C37" s="40">
        <v>-5</v>
      </c>
      <c r="D37" s="40">
        <v>5</v>
      </c>
      <c r="E37" s="40">
        <v>-10</v>
      </c>
      <c r="F37" s="41">
        <v>0</v>
      </c>
    </row>
  </sheetData>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0"/>
  <sheetViews>
    <sheetView workbookViewId="0">
      <pane xSplit="1" ySplit="3" topLeftCell="B4" activePane="bottomRight" state="frozen"/>
      <selection pane="topRight" activeCell="B1" sqref="B1"/>
      <selection pane="bottomLeft" activeCell="A4" sqref="A4"/>
      <selection pane="bottomRight" activeCell="O23" sqref="O23"/>
    </sheetView>
  </sheetViews>
  <sheetFormatPr defaultRowHeight="12.75" x14ac:dyDescent="0.2"/>
  <cols>
    <col min="1" max="1" width="11.28515625" bestFit="1" customWidth="1"/>
    <col min="2" max="5" width="9" style="1" customWidth="1"/>
    <col min="6" max="7" width="12.42578125" style="1" bestFit="1" customWidth="1"/>
    <col min="8" max="10" width="9.42578125" customWidth="1"/>
  </cols>
  <sheetData>
    <row r="1" spans="1:17" x14ac:dyDescent="0.2">
      <c r="B1" s="24" t="s">
        <v>0</v>
      </c>
      <c r="C1" s="24" t="s">
        <v>0</v>
      </c>
      <c r="D1" s="11" t="s">
        <v>4</v>
      </c>
      <c r="E1" s="11" t="s">
        <v>4</v>
      </c>
      <c r="F1" s="25" t="s">
        <v>6</v>
      </c>
      <c r="G1" s="25" t="s">
        <v>6</v>
      </c>
    </row>
    <row r="2" spans="1:17" x14ac:dyDescent="0.2">
      <c r="B2" s="24" t="s">
        <v>1</v>
      </c>
      <c r="C2" s="24" t="s">
        <v>1</v>
      </c>
      <c r="D2" s="11" t="s">
        <v>5</v>
      </c>
      <c r="E2" s="11" t="s">
        <v>5</v>
      </c>
      <c r="F2" s="25" t="s">
        <v>1</v>
      </c>
      <c r="G2" s="25" t="s">
        <v>1</v>
      </c>
    </row>
    <row r="3" spans="1:17" ht="14.25" x14ac:dyDescent="0.25">
      <c r="B3" s="24" t="s">
        <v>2</v>
      </c>
      <c r="C3" s="24" t="s">
        <v>3</v>
      </c>
      <c r="D3" s="11" t="s">
        <v>19</v>
      </c>
      <c r="E3" s="11" t="s">
        <v>20</v>
      </c>
      <c r="F3" s="25" t="s">
        <v>17</v>
      </c>
      <c r="G3" s="25" t="s">
        <v>18</v>
      </c>
    </row>
    <row r="4" spans="1:17" x14ac:dyDescent="0.2">
      <c r="B4" s="2">
        <v>1</v>
      </c>
      <c r="C4" s="2">
        <v>30</v>
      </c>
      <c r="D4" s="1">
        <f t="shared" ref="D4:E8" si="0">B4-B$10</f>
        <v>-4</v>
      </c>
      <c r="E4" s="1">
        <f t="shared" si="0"/>
        <v>10</v>
      </c>
      <c r="F4" s="5">
        <f>D4/D$13</f>
        <v>-1.2649110640673518</v>
      </c>
      <c r="G4" s="5">
        <f>E4/E$13</f>
        <v>1.2649110640673518</v>
      </c>
      <c r="I4" s="77">
        <f t="shared" ref="I4:J8" si="1">MMULT($D4:$E4,D$26:D$27)</f>
        <v>-10.635670406998283</v>
      </c>
      <c r="J4" s="77">
        <f t="shared" si="1"/>
        <v>-1.6977971002746521</v>
      </c>
      <c r="K4" s="5">
        <f t="shared" ref="K4:L8" si="2">MMULT($F4:$G4,F$26:F$27)</f>
        <v>-1.7888543819998319</v>
      </c>
      <c r="L4" s="5">
        <f t="shared" si="2"/>
        <v>0</v>
      </c>
      <c r="M4" s="86">
        <f>-I4/I13</f>
        <v>1.3159143605646095</v>
      </c>
      <c r="N4" s="80">
        <v>1.3159099999999999</v>
      </c>
      <c r="O4" s="80">
        <v>-0.63380000000000003</v>
      </c>
      <c r="P4" s="87">
        <v>-1.4605900000000001</v>
      </c>
      <c r="Q4" s="87">
        <v>0</v>
      </c>
    </row>
    <row r="5" spans="1:17" x14ac:dyDescent="0.2">
      <c r="B5" s="2">
        <v>3</v>
      </c>
      <c r="C5" s="2">
        <v>15</v>
      </c>
      <c r="D5" s="1">
        <f t="shared" si="0"/>
        <v>-2</v>
      </c>
      <c r="E5" s="1">
        <f t="shared" si="0"/>
        <v>-5</v>
      </c>
      <c r="F5" s="5">
        <f t="shared" ref="F5:G8" si="3">D5/D$13</f>
        <v>-0.63245553203367588</v>
      </c>
      <c r="G5" s="5">
        <f t="shared" si="3"/>
        <v>-0.63245553203367588</v>
      </c>
      <c r="I5" s="77">
        <f t="shared" si="1"/>
        <v>4.4362934578009821</v>
      </c>
      <c r="J5" s="77">
        <f t="shared" si="1"/>
        <v>-3.0527529143827228</v>
      </c>
      <c r="K5" s="5">
        <f t="shared" si="2"/>
        <v>0</v>
      </c>
      <c r="L5" s="5">
        <f t="shared" si="2"/>
        <v>-0.89442719099991597</v>
      </c>
      <c r="N5" s="80">
        <v>-0.54888999999999999</v>
      </c>
      <c r="O5" s="80">
        <v>-1.1396200000000001</v>
      </c>
      <c r="P5" s="87">
        <v>0</v>
      </c>
      <c r="Q5" s="87">
        <v>-1.26491</v>
      </c>
    </row>
    <row r="6" spans="1:17" x14ac:dyDescent="0.2">
      <c r="B6" s="2">
        <v>5</v>
      </c>
      <c r="C6" s="2">
        <v>25</v>
      </c>
      <c r="D6" s="1">
        <f t="shared" si="0"/>
        <v>0</v>
      </c>
      <c r="E6" s="1">
        <f t="shared" si="0"/>
        <v>5</v>
      </c>
      <c r="F6" s="5">
        <f t="shared" si="3"/>
        <v>0</v>
      </c>
      <c r="G6" s="5">
        <f t="shared" si="3"/>
        <v>0.63245553203367588</v>
      </c>
      <c r="I6" s="77">
        <f t="shared" si="1"/>
        <v>-4.8770643306500618</v>
      </c>
      <c r="J6" s="77">
        <f t="shared" si="1"/>
        <v>1.1019271821226984</v>
      </c>
      <c r="K6" s="5">
        <f t="shared" si="2"/>
        <v>-0.44721359549995798</v>
      </c>
      <c r="L6" s="5">
        <f t="shared" si="2"/>
        <v>0.44721359549995798</v>
      </c>
      <c r="N6" s="80">
        <v>0.60341999999999996</v>
      </c>
      <c r="O6" s="80">
        <v>0.41136</v>
      </c>
      <c r="P6" s="87">
        <v>-0.36514999999999997</v>
      </c>
      <c r="Q6" s="87">
        <v>0.63246000000000002</v>
      </c>
    </row>
    <row r="7" spans="1:17" x14ac:dyDescent="0.2">
      <c r="B7" s="2">
        <v>7</v>
      </c>
      <c r="C7" s="2">
        <v>10</v>
      </c>
      <c r="D7" s="1">
        <f t="shared" si="0"/>
        <v>2</v>
      </c>
      <c r="E7" s="1">
        <f t="shared" si="0"/>
        <v>-10</v>
      </c>
      <c r="F7" s="5">
        <f t="shared" si="3"/>
        <v>0.63245553203367588</v>
      </c>
      <c r="G7" s="5">
        <f t="shared" si="3"/>
        <v>-1.2649110640673518</v>
      </c>
      <c r="I7" s="77">
        <f t="shared" si="1"/>
        <v>10.194899534149203</v>
      </c>
      <c r="J7" s="77">
        <f t="shared" si="1"/>
        <v>-0.25302863198537229</v>
      </c>
      <c r="K7" s="5">
        <f t="shared" si="2"/>
        <v>1.3416407864998741</v>
      </c>
      <c r="L7" s="5">
        <f t="shared" si="2"/>
        <v>-0.44721359549995798</v>
      </c>
      <c r="N7" s="80">
        <v>-1.2613799999999999</v>
      </c>
      <c r="O7" s="80">
        <v>-9.4460000000000002E-2</v>
      </c>
      <c r="P7" s="87">
        <v>1.09545</v>
      </c>
      <c r="Q7" s="87">
        <v>-0.63246000000000002</v>
      </c>
    </row>
    <row r="8" spans="1:17" ht="13.5" thickBot="1" x14ac:dyDescent="0.25">
      <c r="A8" s="73"/>
      <c r="B8" s="33">
        <v>9</v>
      </c>
      <c r="C8" s="33">
        <v>20</v>
      </c>
      <c r="D8" s="40">
        <f t="shared" si="0"/>
        <v>4</v>
      </c>
      <c r="E8" s="40">
        <f t="shared" si="0"/>
        <v>0</v>
      </c>
      <c r="F8" s="46">
        <f t="shared" si="3"/>
        <v>1.2649110640673518</v>
      </c>
      <c r="G8" s="46">
        <f t="shared" si="3"/>
        <v>0</v>
      </c>
      <c r="I8" s="78">
        <f t="shared" si="1"/>
        <v>0.88154174569815891</v>
      </c>
      <c r="J8" s="78">
        <f t="shared" si="1"/>
        <v>3.9016514645200489</v>
      </c>
      <c r="K8" s="46">
        <f t="shared" si="2"/>
        <v>0.89442719099991597</v>
      </c>
      <c r="L8" s="46">
        <f t="shared" si="2"/>
        <v>0.89442719099991597</v>
      </c>
      <c r="N8" s="81">
        <v>-0.10907</v>
      </c>
      <c r="O8" s="81">
        <v>1.45652</v>
      </c>
      <c r="P8" s="92">
        <v>0.73029999999999995</v>
      </c>
      <c r="Q8" s="92">
        <v>1.26491</v>
      </c>
    </row>
    <row r="9" spans="1:17" x14ac:dyDescent="0.2">
      <c r="A9" t="s">
        <v>7</v>
      </c>
      <c r="B9" s="2">
        <f t="shared" ref="B9:G9" si="4">SUM(B4:B8)</f>
        <v>25</v>
      </c>
      <c r="C9" s="2">
        <f t="shared" si="4"/>
        <v>100</v>
      </c>
      <c r="D9" s="1">
        <f t="shared" si="4"/>
        <v>0</v>
      </c>
      <c r="E9" s="1">
        <f t="shared" si="4"/>
        <v>0</v>
      </c>
      <c r="F9" s="5">
        <f t="shared" si="4"/>
        <v>0</v>
      </c>
      <c r="G9" s="5">
        <f t="shared" si="4"/>
        <v>0</v>
      </c>
      <c r="I9" s="77">
        <f>SUM(I4:I8)</f>
        <v>0</v>
      </c>
      <c r="J9" s="77">
        <f>SUM(J4:J8)</f>
        <v>0</v>
      </c>
      <c r="K9" s="5">
        <f>SUM(K4:K8)</f>
        <v>0</v>
      </c>
      <c r="L9" s="5">
        <f>SUM(L4:L8)</f>
        <v>0</v>
      </c>
      <c r="N9" s="82">
        <f>SUM(N4:N8)</f>
        <v>-1.0000000000065512E-5</v>
      </c>
      <c r="O9" s="82">
        <f>SUM(O4:O8)</f>
        <v>0</v>
      </c>
      <c r="P9" s="88">
        <f>SUM(P4:P8)</f>
        <v>9.9999999998434674E-6</v>
      </c>
      <c r="Q9" s="88">
        <f>SUM(Q4:Q8)</f>
        <v>0</v>
      </c>
    </row>
    <row r="10" spans="1:17" x14ac:dyDescent="0.2">
      <c r="A10" t="s">
        <v>8</v>
      </c>
      <c r="B10" s="2">
        <f t="shared" ref="B10:G10" si="5">AVERAGE(B4:B8)</f>
        <v>5</v>
      </c>
      <c r="C10" s="2">
        <f t="shared" si="5"/>
        <v>20</v>
      </c>
      <c r="D10" s="1">
        <f t="shared" si="5"/>
        <v>0</v>
      </c>
      <c r="E10" s="1">
        <f t="shared" si="5"/>
        <v>0</v>
      </c>
      <c r="F10" s="5">
        <f t="shared" si="5"/>
        <v>0</v>
      </c>
      <c r="G10" s="5">
        <f t="shared" si="5"/>
        <v>0</v>
      </c>
      <c r="I10" s="77">
        <f>AVERAGE(I4:I8)</f>
        <v>0</v>
      </c>
      <c r="J10" s="77">
        <f>AVERAGE(J4:J8)</f>
        <v>0</v>
      </c>
      <c r="K10" s="5">
        <f>AVERAGE(K4:K8)</f>
        <v>0</v>
      </c>
      <c r="L10" s="5">
        <f>AVERAGE(L4:L8)</f>
        <v>0</v>
      </c>
      <c r="N10" s="82">
        <f>AVERAGE(N4:N8)</f>
        <v>-2.0000000000131022E-6</v>
      </c>
      <c r="O10" s="82">
        <f>AVERAGE(O4:O8)</f>
        <v>0</v>
      </c>
      <c r="P10" s="88">
        <f>AVERAGE(P4:P8)</f>
        <v>1.9999999999686936E-6</v>
      </c>
      <c r="Q10" s="88">
        <f>AVERAGE(Q4:Q8)</f>
        <v>0</v>
      </c>
    </row>
    <row r="11" spans="1:17" x14ac:dyDescent="0.2">
      <c r="A11" t="s">
        <v>9</v>
      </c>
      <c r="B11" s="2">
        <f t="shared" ref="B11:G11" si="6">DEVSQ(B4:B8)</f>
        <v>40</v>
      </c>
      <c r="C11" s="2">
        <f t="shared" si="6"/>
        <v>250</v>
      </c>
      <c r="D11" s="1">
        <f t="shared" si="6"/>
        <v>40</v>
      </c>
      <c r="E11" s="1">
        <f t="shared" si="6"/>
        <v>250</v>
      </c>
      <c r="F11" s="5">
        <f t="shared" si="6"/>
        <v>4</v>
      </c>
      <c r="G11" s="5">
        <f t="shared" si="6"/>
        <v>4</v>
      </c>
      <c r="I11" s="77">
        <f>DEVSQ(I4:I8)</f>
        <v>261.29703349613015</v>
      </c>
      <c r="J11" s="77">
        <f>DEVSQ(J4:J8)</f>
        <v>28.702966503869927</v>
      </c>
      <c r="K11" s="5">
        <f>DEVSQ(K4:K8)</f>
        <v>6.0000000000000009</v>
      </c>
      <c r="L11" s="5">
        <f>DEVSQ(L4:L8)</f>
        <v>2.0000000000000004</v>
      </c>
      <c r="N11" s="82">
        <f>DEVSQ(N4:N8)</f>
        <v>3.9999908258799999</v>
      </c>
      <c r="O11" s="82">
        <f>DEVSQ(O4:O8)</f>
        <v>4.0000264360000006</v>
      </c>
      <c r="P11" s="88">
        <f>DEVSQ(P4:P8)</f>
        <v>4.0000064630800001</v>
      </c>
      <c r="Q11" s="88">
        <f>DEVSQ(Q4:Q8)</f>
        <v>4.0000059193999995</v>
      </c>
    </row>
    <row r="12" spans="1:17" x14ac:dyDescent="0.2">
      <c r="A12" t="s">
        <v>10</v>
      </c>
      <c r="B12" s="2">
        <f t="shared" ref="B12:G12" si="7">VAR(B4:B8)</f>
        <v>10</v>
      </c>
      <c r="C12" s="2">
        <f t="shared" si="7"/>
        <v>62.5</v>
      </c>
      <c r="D12" s="1">
        <f t="shared" si="7"/>
        <v>10</v>
      </c>
      <c r="E12" s="1">
        <f t="shared" si="7"/>
        <v>62.5</v>
      </c>
      <c r="F12" s="5">
        <f t="shared" si="7"/>
        <v>1</v>
      </c>
      <c r="G12" s="5">
        <f t="shared" si="7"/>
        <v>1</v>
      </c>
      <c r="I12" s="77">
        <f>VAR(I4:I8)</f>
        <v>65.324258374032539</v>
      </c>
      <c r="J12" s="77">
        <f>VAR(J4:J8)</f>
        <v>7.1757416259674818</v>
      </c>
      <c r="K12" s="5">
        <f>VAR(K4:K8)</f>
        <v>1.5000000000000002</v>
      </c>
      <c r="L12" s="5">
        <f>VAR(L4:L8)</f>
        <v>0.50000000000000011</v>
      </c>
      <c r="N12" s="82">
        <f>VAR(N4:N8)</f>
        <v>0.99999770646999986</v>
      </c>
      <c r="O12" s="82">
        <f>VAR(O4:O8)</f>
        <v>1.0000066090000002</v>
      </c>
      <c r="P12" s="88">
        <f>VAR(P4:P8)</f>
        <v>1.00000161577</v>
      </c>
      <c r="Q12" s="88">
        <f>VAR(Q4:Q8)</f>
        <v>1.0000014798499999</v>
      </c>
    </row>
    <row r="13" spans="1:17" x14ac:dyDescent="0.2">
      <c r="A13" t="s">
        <v>11</v>
      </c>
      <c r="B13" s="2">
        <f t="shared" ref="B13:G13" si="8">STDEV(B4:B8)</f>
        <v>3.1622776601683795</v>
      </c>
      <c r="C13" s="2">
        <f t="shared" si="8"/>
        <v>7.9056941504209481</v>
      </c>
      <c r="D13" s="1">
        <f t="shared" si="8"/>
        <v>3.1622776601683795</v>
      </c>
      <c r="E13" s="1">
        <f t="shared" si="8"/>
        <v>7.9056941504209481</v>
      </c>
      <c r="F13" s="5">
        <f t="shared" si="8"/>
        <v>1</v>
      </c>
      <c r="G13" s="5">
        <f t="shared" si="8"/>
        <v>1</v>
      </c>
      <c r="I13" s="77">
        <f>STDEV(I4:I8)</f>
        <v>8.0823423816386626</v>
      </c>
      <c r="J13" s="77">
        <f>STDEV(J4:J8)</f>
        <v>2.6787574780049579</v>
      </c>
      <c r="K13" s="5">
        <f>STDEV(K4:K8)</f>
        <v>1.2247448713915892</v>
      </c>
      <c r="L13" s="5">
        <f>STDEV(L4:L8)</f>
        <v>0.70710678118654757</v>
      </c>
      <c r="N13" s="82">
        <f>STDEV(N4:N8)</f>
        <v>0.99999885323434234</v>
      </c>
      <c r="O13" s="82">
        <f>STDEV(O4:O8)</f>
        <v>1.0000033044945402</v>
      </c>
      <c r="P13" s="88">
        <f>STDEV(P4:P8)</f>
        <v>1.0000008078846736</v>
      </c>
      <c r="Q13" s="88">
        <f>STDEV(Q4:Q8)</f>
        <v>1.0000007399247262</v>
      </c>
    </row>
    <row r="14" spans="1:17" x14ac:dyDescent="0.2">
      <c r="A14" s="6"/>
      <c r="B14" s="7" t="s">
        <v>12</v>
      </c>
      <c r="C14" s="8">
        <f>COVAR(B4:B8,C4:C8)*5/4</f>
        <v>-12.5</v>
      </c>
      <c r="D14" s="9"/>
      <c r="E14" s="9">
        <f>COVAR(D4:D8,E4:E8)*5/4</f>
        <v>-12.5</v>
      </c>
      <c r="F14" s="10"/>
      <c r="G14" s="10">
        <f>COVAR(F4:F8,G4:G8)*5/4</f>
        <v>-0.5</v>
      </c>
      <c r="I14" s="7" t="s">
        <v>12</v>
      </c>
      <c r="J14" s="79">
        <f>COVAR(I4:I8,J4:J8)*5/4</f>
        <v>3.4416913763379853E-15</v>
      </c>
      <c r="K14" s="10"/>
      <c r="L14" s="10">
        <f>COVAR(K4:K8,L4:L8)*5/4</f>
        <v>-2.7755575615628914E-17</v>
      </c>
      <c r="N14" s="83" t="s">
        <v>12</v>
      </c>
      <c r="O14" s="84">
        <f>COVAR(N4:N8,O4:O8)*5/4</f>
        <v>3.1083499999889908E-6</v>
      </c>
      <c r="P14" s="89"/>
      <c r="Q14" s="90">
        <f>COVAR(P4:P8,Q4:Q8)*5/4</f>
        <v>-1.8257500000173899E-6</v>
      </c>
    </row>
    <row r="15" spans="1:17" x14ac:dyDescent="0.2">
      <c r="B15" s="4" t="s">
        <v>13</v>
      </c>
      <c r="C15" s="2">
        <f>CORREL(B4:B8,C4:C8)</f>
        <v>-0.49999999999999989</v>
      </c>
      <c r="E15" s="1">
        <f>CORREL(D4:D8,E4:E8)</f>
        <v>-0.49999999999999989</v>
      </c>
      <c r="F15" s="5"/>
      <c r="G15" s="5">
        <f>CORREL(F4:F8,G4:G8)</f>
        <v>-0.50000000000000011</v>
      </c>
      <c r="I15" s="4" t="s">
        <v>13</v>
      </c>
      <c r="J15" s="77">
        <f>CORREL(I4:I8,J4:J8)</f>
        <v>1.5896491540770792E-16</v>
      </c>
      <c r="K15" s="5"/>
      <c r="L15" s="5">
        <f>CORREL(K4:K8,L4:L8)</f>
        <v>-3.204937810639273E-17</v>
      </c>
      <c r="N15" s="85" t="s">
        <v>13</v>
      </c>
      <c r="O15" s="82">
        <f>CORREL(N4:N8,O4:O8)</f>
        <v>3.1083432930386694E-6</v>
      </c>
      <c r="P15" s="91"/>
      <c r="Q15" s="88">
        <f>CORREL(P4:P8,Q4:Q8)</f>
        <v>-1.8257471741076604E-6</v>
      </c>
    </row>
    <row r="16" spans="1:17" x14ac:dyDescent="0.2">
      <c r="B16" s="4"/>
      <c r="C16" s="2"/>
      <c r="F16" s="5"/>
      <c r="G16" s="5"/>
    </row>
    <row r="17" spans="1:12" ht="13.5" thickBot="1" x14ac:dyDescent="0.25">
      <c r="B17" s="2"/>
      <c r="C17" s="2"/>
      <c r="F17" s="5"/>
      <c r="G17" s="5"/>
      <c r="J17" s="24" t="s">
        <v>0</v>
      </c>
      <c r="K17" s="64" t="s">
        <v>5</v>
      </c>
      <c r="L17" s="27" t="s">
        <v>25</v>
      </c>
    </row>
    <row r="18" spans="1:12" x14ac:dyDescent="0.2">
      <c r="A18" t="s">
        <v>14</v>
      </c>
      <c r="B18" s="12">
        <f>B12</f>
        <v>10</v>
      </c>
      <c r="C18" s="13">
        <f>C14</f>
        <v>-12.5</v>
      </c>
      <c r="D18" s="16">
        <f>D12</f>
        <v>10</v>
      </c>
      <c r="E18" s="17">
        <f>E14</f>
        <v>-12.5</v>
      </c>
      <c r="F18" s="20">
        <f>F12</f>
        <v>1</v>
      </c>
      <c r="G18" s="21">
        <f>G14</f>
        <v>-0.5</v>
      </c>
      <c r="I18" s="65" t="s">
        <v>29</v>
      </c>
      <c r="J18" s="24">
        <f>MDETERM(B18:C19)</f>
        <v>468.75</v>
      </c>
      <c r="K18" s="11">
        <f>MDETERM(D18:E19)</f>
        <v>468.75</v>
      </c>
      <c r="L18" s="25">
        <f>MDETERM(F18:G19)</f>
        <v>0.75</v>
      </c>
    </row>
    <row r="19" spans="1:12" ht="13.5" thickBot="1" x14ac:dyDescent="0.25">
      <c r="A19" s="1" t="s">
        <v>16</v>
      </c>
      <c r="B19" s="14">
        <f>C14</f>
        <v>-12.5</v>
      </c>
      <c r="C19" s="15">
        <f>C12</f>
        <v>62.5</v>
      </c>
      <c r="D19" s="18">
        <f>E14</f>
        <v>-12.5</v>
      </c>
      <c r="E19" s="19">
        <f>E12</f>
        <v>62.5</v>
      </c>
      <c r="F19" s="22">
        <f>G14</f>
        <v>-0.5</v>
      </c>
      <c r="G19" s="23">
        <f>G12</f>
        <v>1</v>
      </c>
      <c r="I19" s="65" t="s">
        <v>30</v>
      </c>
      <c r="J19" s="24">
        <f>B18+C19</f>
        <v>72.5</v>
      </c>
      <c r="K19" s="11">
        <f>D18+E19</f>
        <v>72.5</v>
      </c>
      <c r="L19" s="25">
        <f>F18+G19</f>
        <v>2</v>
      </c>
    </row>
    <row r="20" spans="1:12" x14ac:dyDescent="0.2">
      <c r="B20" s="2"/>
      <c r="C20" s="2"/>
      <c r="F20" s="5"/>
      <c r="G20" s="5"/>
    </row>
    <row r="21" spans="1:12" x14ac:dyDescent="0.2">
      <c r="B21" s="2"/>
      <c r="C21" s="66" t="s">
        <v>31</v>
      </c>
      <c r="D21" s="11">
        <f>($D$18+$E$19-SQRT(($D$18+$E$19)^2-4*($D$18*$E$19-$E$18^2)))/2</f>
        <v>7.1757416259674827</v>
      </c>
      <c r="E21" s="11">
        <f>($D$18+$E$19+SQRT(($D$18+$E$19)^2-4*($D$18*$E$19-$E$18^2)))/2</f>
        <v>65.324258374032524</v>
      </c>
      <c r="F21" s="25">
        <f>($F$18+$G$19-SQRT(($F$18+$G$19)^2-4*($F$18*$G$19-$G$18^2)))/2</f>
        <v>0.5</v>
      </c>
      <c r="G21" s="25">
        <f>($F$18+$G$19+SQRT(($F$18+$G$19)^2-4*($F$18*$G$19-$G$18^2)))/2</f>
        <v>1.5</v>
      </c>
    </row>
    <row r="22" spans="1:12" x14ac:dyDescent="0.2">
      <c r="B22" s="2"/>
      <c r="C22" s="66" t="s">
        <v>36</v>
      </c>
      <c r="D22" s="11">
        <f>D21+E21</f>
        <v>72.5</v>
      </c>
      <c r="E22" s="11"/>
      <c r="F22" s="25">
        <f>F21+G21</f>
        <v>2</v>
      </c>
      <c r="G22" s="25"/>
    </row>
    <row r="23" spans="1:12" x14ac:dyDescent="0.2">
      <c r="B23" s="2"/>
      <c r="C23" s="66" t="s">
        <v>32</v>
      </c>
      <c r="D23" s="11">
        <f>D21*E21</f>
        <v>468.75000000000011</v>
      </c>
      <c r="E23" s="11"/>
      <c r="F23" s="25">
        <f>F21*G21</f>
        <v>0.75</v>
      </c>
      <c r="G23" s="25"/>
    </row>
    <row r="24" spans="1:12" x14ac:dyDescent="0.2">
      <c r="B24" s="2"/>
      <c r="C24" s="66" t="s">
        <v>33</v>
      </c>
      <c r="D24" s="11">
        <f>MAX(D21:E21)</f>
        <v>65.324258374032524</v>
      </c>
      <c r="E24" s="11"/>
      <c r="F24" s="25">
        <f>MAX(F21:G21)</f>
        <v>1.5</v>
      </c>
      <c r="G24" s="25"/>
    </row>
    <row r="25" spans="1:12" ht="13.5" thickBot="1" x14ac:dyDescent="0.25">
      <c r="B25" s="2"/>
      <c r="C25" s="66" t="s">
        <v>34</v>
      </c>
      <c r="D25" s="11"/>
      <c r="E25" s="11">
        <f>MIN(D21:E21)</f>
        <v>7.1757416259674827</v>
      </c>
      <c r="F25" s="25"/>
      <c r="G25" s="25">
        <f>MIN(F21:G21)</f>
        <v>0.5</v>
      </c>
      <c r="I25" s="75">
        <v>-22.687524552975571</v>
      </c>
      <c r="J25" s="75">
        <v>-15.378102463947464</v>
      </c>
      <c r="K25" s="76"/>
      <c r="L25" s="76"/>
    </row>
    <row r="26" spans="1:12" x14ac:dyDescent="0.2">
      <c r="B26" s="2"/>
      <c r="C26" s="2"/>
      <c r="D26" s="68">
        <f>SQRT(1/(1+((D24-$D$18)/$E$18)^2))</f>
        <v>0.22038543642453973</v>
      </c>
      <c r="E26" s="68">
        <f>SQRT(1/(1+((E25-$D$18)/$E$18)^2))</f>
        <v>0.97541286613001221</v>
      </c>
      <c r="F26" s="70">
        <f>SQRT(1/(1+((F24-$F$18)/$G$18)^2))</f>
        <v>0.70710678118654757</v>
      </c>
      <c r="G26" s="70">
        <f>SQRT(1/(1+((G25-$F$18)/$G$18)^2))</f>
        <v>0.70710678118654757</v>
      </c>
      <c r="I26" s="26">
        <f>I25*D26</f>
        <v>-4.9999999999999813</v>
      </c>
      <c r="J26" s="26">
        <f>-J$25*D26</f>
        <v>3.3891098228983516</v>
      </c>
      <c r="K26" s="74"/>
      <c r="L26" s="74"/>
    </row>
    <row r="27" spans="1:12" ht="13.5" thickBot="1" x14ac:dyDescent="0.25">
      <c r="B27" s="2"/>
      <c r="C27" s="2"/>
      <c r="D27" s="69">
        <f>$D$26*(D24-$D$18)/$E$18</f>
        <v>-0.97541286613001232</v>
      </c>
      <c r="E27" s="69">
        <f>$E$26*(E25-$D$18)/$E$18</f>
        <v>0.22038543642453967</v>
      </c>
      <c r="F27" s="71">
        <f>F$26*(F24-$F$18)/$G$18</f>
        <v>-0.70710678118654757</v>
      </c>
      <c r="G27" s="71">
        <f>G$26*(G25-$F$18)/$G$18</f>
        <v>0.70710678118654757</v>
      </c>
      <c r="I27" s="26">
        <f>I$25*D27</f>
        <v>22.129703349612928</v>
      </c>
      <c r="J27" s="26">
        <f>-J$25*D27</f>
        <v>-14.999999000000001</v>
      </c>
      <c r="K27" s="74"/>
      <c r="L27" s="74"/>
    </row>
    <row r="28" spans="1:12" x14ac:dyDescent="0.2">
      <c r="B28" s="2"/>
      <c r="C28" s="67" t="s">
        <v>35</v>
      </c>
      <c r="D28" s="1">
        <f>SQRT(D26^2+D27^2)</f>
        <v>1</v>
      </c>
      <c r="E28" s="1">
        <f>SQRT(E26^2+E27^2)</f>
        <v>1</v>
      </c>
      <c r="F28" s="72">
        <f>SQRT(F26^2+F27^2)</f>
        <v>1</v>
      </c>
      <c r="G28" s="72">
        <f>SQRT(G26^2+G27^2)</f>
        <v>1</v>
      </c>
    </row>
    <row r="29" spans="1:12" ht="13.5" thickBot="1" x14ac:dyDescent="0.25">
      <c r="B29" s="2"/>
      <c r="C29" s="2"/>
      <c r="F29" s="5"/>
      <c r="G29" s="5"/>
    </row>
    <row r="30" spans="1:12" x14ac:dyDescent="0.2">
      <c r="A30" t="s">
        <v>15</v>
      </c>
      <c r="B30" s="12">
        <v>1</v>
      </c>
      <c r="C30" s="13">
        <f>C15</f>
        <v>-0.49999999999999989</v>
      </c>
      <c r="D30" s="16">
        <v>1</v>
      </c>
      <c r="E30" s="17">
        <f>E15</f>
        <v>-0.49999999999999989</v>
      </c>
      <c r="F30" s="20">
        <v>1</v>
      </c>
      <c r="G30" s="21">
        <f>G15</f>
        <v>-0.50000000000000011</v>
      </c>
    </row>
    <row r="31" spans="1:12" ht="13.5" thickBot="1" x14ac:dyDescent="0.25">
      <c r="A31" s="1" t="s">
        <v>16</v>
      </c>
      <c r="B31" s="14">
        <f>C15</f>
        <v>-0.49999999999999989</v>
      </c>
      <c r="C31" s="15">
        <v>1</v>
      </c>
      <c r="D31" s="18">
        <f>E15</f>
        <v>-0.49999999999999989</v>
      </c>
      <c r="E31" s="19">
        <v>1</v>
      </c>
      <c r="F31" s="22">
        <f>G15</f>
        <v>-0.50000000000000011</v>
      </c>
      <c r="G31" s="23">
        <v>1</v>
      </c>
    </row>
    <row r="32" spans="1:12" ht="13.5" thickBot="1" x14ac:dyDescent="0.25"/>
    <row r="33" spans="1:6" x14ac:dyDescent="0.2">
      <c r="A33" s="1" t="s">
        <v>22</v>
      </c>
      <c r="B33" s="29">
        <f t="array" ref="B33:F34">TRANSPOSE(B4:C8)</f>
        <v>1</v>
      </c>
      <c r="C33" s="30">
        <v>3</v>
      </c>
      <c r="D33" s="30">
        <v>5</v>
      </c>
      <c r="E33" s="30">
        <v>7</v>
      </c>
      <c r="F33" s="31">
        <v>9</v>
      </c>
    </row>
    <row r="34" spans="1:6" ht="13.5" thickBot="1" x14ac:dyDescent="0.25">
      <c r="A34" s="1" t="s">
        <v>23</v>
      </c>
      <c r="B34" s="32">
        <v>30</v>
      </c>
      <c r="C34" s="33">
        <v>15</v>
      </c>
      <c r="D34" s="33">
        <v>25</v>
      </c>
      <c r="E34" s="33">
        <v>10</v>
      </c>
      <c r="F34" s="34">
        <v>20</v>
      </c>
    </row>
    <row r="35" spans="1:6" ht="13.5" thickBot="1" x14ac:dyDescent="0.25"/>
    <row r="36" spans="1:6" x14ac:dyDescent="0.2">
      <c r="A36" s="35" t="s">
        <v>5</v>
      </c>
      <c r="B36" s="36">
        <f t="array" ref="B36:F37">TRANSPOSE(D4:E8)</f>
        <v>-4</v>
      </c>
      <c r="C36" s="37">
        <v>-2</v>
      </c>
      <c r="D36" s="37">
        <v>0</v>
      </c>
      <c r="E36" s="37">
        <v>2</v>
      </c>
      <c r="F36" s="38">
        <v>4</v>
      </c>
    </row>
    <row r="37" spans="1:6" ht="16.5" thickBot="1" x14ac:dyDescent="0.35">
      <c r="A37" s="35" t="s">
        <v>24</v>
      </c>
      <c r="B37" s="39">
        <v>10</v>
      </c>
      <c r="C37" s="40">
        <v>-5</v>
      </c>
      <c r="D37" s="40">
        <v>5</v>
      </c>
      <c r="E37" s="40">
        <v>-10</v>
      </c>
      <c r="F37" s="41">
        <v>0</v>
      </c>
    </row>
    <row r="38" spans="1:6" ht="13.5" thickBot="1" x14ac:dyDescent="0.25"/>
    <row r="39" spans="1:6" x14ac:dyDescent="0.2">
      <c r="A39" s="35" t="s">
        <v>25</v>
      </c>
      <c r="B39" s="42">
        <f t="array" ref="B39:F40">TRANSPOSE(F4:G8)</f>
        <v>-1.2649110640673518</v>
      </c>
      <c r="C39" s="43">
        <v>-0.63245553203367588</v>
      </c>
      <c r="D39" s="43">
        <v>0</v>
      </c>
      <c r="E39" s="43">
        <v>0.63245553203367588</v>
      </c>
      <c r="F39" s="44">
        <v>1.2649110640673518</v>
      </c>
    </row>
    <row r="40" spans="1:6" ht="16.5" thickBot="1" x14ac:dyDescent="0.35">
      <c r="A40" s="35" t="s">
        <v>26</v>
      </c>
      <c r="B40" s="45">
        <v>1.2649110640673518</v>
      </c>
      <c r="C40" s="46">
        <v>-0.63245553203367588</v>
      </c>
      <c r="D40" s="46">
        <v>0.63245553203367588</v>
      </c>
      <c r="E40" s="46">
        <v>-1.2649110640673518</v>
      </c>
      <c r="F40" s="47">
        <v>0</v>
      </c>
    </row>
  </sheetData>
  <phoneticPr fontId="4" type="noConversion"/>
  <pageMargins left="0.75" right="0.75" top="1" bottom="1" header="0.5" footer="0.5"/>
  <pageSetup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topLeftCell="A5" workbookViewId="0">
      <selection activeCell="I27" sqref="I27"/>
    </sheetView>
  </sheetViews>
  <sheetFormatPr defaultRowHeight="12.75" x14ac:dyDescent="0.2"/>
  <cols>
    <col min="2" max="2" width="8.28515625" style="62" customWidth="1"/>
    <col min="3" max="3" width="8.7109375" style="61" customWidth="1"/>
    <col min="4" max="4" width="13.5703125" style="25" customWidth="1"/>
  </cols>
  <sheetData>
    <row r="1" spans="1:4" x14ac:dyDescent="0.2">
      <c r="A1" s="24"/>
    </row>
    <row r="2" spans="1:4" x14ac:dyDescent="0.2">
      <c r="A2" s="24"/>
      <c r="B2" s="63"/>
    </row>
    <row r="3" spans="1:4" x14ac:dyDescent="0.2">
      <c r="A3" s="28" t="s">
        <v>2</v>
      </c>
      <c r="B3" s="167" t="s">
        <v>0</v>
      </c>
      <c r="C3" s="165" t="s">
        <v>5</v>
      </c>
      <c r="D3" s="25" t="s">
        <v>6</v>
      </c>
    </row>
    <row r="4" spans="1:4" x14ac:dyDescent="0.2">
      <c r="A4" s="167">
        <f>Data!B4</f>
        <v>1</v>
      </c>
      <c r="B4" s="167">
        <f>Data!C4</f>
        <v>30</v>
      </c>
      <c r="C4" s="166"/>
    </row>
    <row r="5" spans="1:4" x14ac:dyDescent="0.2">
      <c r="A5" s="167">
        <f>Data!B5</f>
        <v>3</v>
      </c>
      <c r="B5" s="167">
        <f>Data!C5</f>
        <v>15</v>
      </c>
      <c r="C5" s="166"/>
    </row>
    <row r="6" spans="1:4" x14ac:dyDescent="0.2">
      <c r="A6" s="167">
        <f>Data!B6</f>
        <v>5</v>
      </c>
      <c r="B6" s="167">
        <f>Data!C6</f>
        <v>25</v>
      </c>
      <c r="C6" s="166"/>
    </row>
    <row r="7" spans="1:4" x14ac:dyDescent="0.2">
      <c r="A7" s="167">
        <f>Data!B7</f>
        <v>7</v>
      </c>
      <c r="B7" s="167">
        <f>Data!C7</f>
        <v>10</v>
      </c>
      <c r="C7" s="166"/>
    </row>
    <row r="8" spans="1:4" x14ac:dyDescent="0.2">
      <c r="A8" s="167">
        <f>Data!B8</f>
        <v>9</v>
      </c>
      <c r="B8" s="167">
        <f>Data!C8</f>
        <v>20</v>
      </c>
      <c r="C8" s="166"/>
    </row>
    <row r="9" spans="1:4" x14ac:dyDescent="0.2">
      <c r="A9" s="165">
        <f>Data!D4</f>
        <v>-4</v>
      </c>
      <c r="C9" s="165">
        <f>Data!E4</f>
        <v>10</v>
      </c>
    </row>
    <row r="10" spans="1:4" x14ac:dyDescent="0.2">
      <c r="A10" s="165">
        <f>Data!D5</f>
        <v>-2</v>
      </c>
      <c r="C10" s="165">
        <f>Data!E5</f>
        <v>-5</v>
      </c>
    </row>
    <row r="11" spans="1:4" x14ac:dyDescent="0.2">
      <c r="A11" s="165">
        <f>Data!D6</f>
        <v>0</v>
      </c>
      <c r="C11" s="165">
        <f>Data!E6</f>
        <v>5</v>
      </c>
    </row>
    <row r="12" spans="1:4" x14ac:dyDescent="0.2">
      <c r="A12" s="165">
        <f>Data!D7</f>
        <v>2</v>
      </c>
      <c r="C12" s="165">
        <f>Data!E7</f>
        <v>-10</v>
      </c>
    </row>
    <row r="13" spans="1:4" x14ac:dyDescent="0.2">
      <c r="A13" s="165">
        <f>Data!D8</f>
        <v>4</v>
      </c>
      <c r="C13" s="165">
        <f>Data!E8</f>
        <v>0</v>
      </c>
    </row>
    <row r="14" spans="1:4" x14ac:dyDescent="0.2">
      <c r="A14" s="27">
        <f>Data!F4</f>
        <v>-1.2649110640673518</v>
      </c>
      <c r="D14" s="25">
        <f>Data!G4</f>
        <v>1.2649110640673518</v>
      </c>
    </row>
    <row r="15" spans="1:4" x14ac:dyDescent="0.2">
      <c r="A15" s="27">
        <f>Data!F5</f>
        <v>-0.63245553203367588</v>
      </c>
      <c r="D15" s="25">
        <f>Data!G5</f>
        <v>-0.63245553203367588</v>
      </c>
    </row>
    <row r="16" spans="1:4" x14ac:dyDescent="0.2">
      <c r="A16" s="27">
        <f>Data!F6</f>
        <v>0</v>
      </c>
      <c r="D16" s="25">
        <f>Data!G6</f>
        <v>0.63245553203367588</v>
      </c>
    </row>
    <row r="17" spans="1:4" x14ac:dyDescent="0.2">
      <c r="A17" s="27">
        <f>Data!F7</f>
        <v>0.63245553203367588</v>
      </c>
      <c r="D17" s="25">
        <f>Data!G7</f>
        <v>-1.2649110640673518</v>
      </c>
    </row>
    <row r="18" spans="1:4" x14ac:dyDescent="0.2">
      <c r="A18" s="27">
        <f>Data!F8</f>
        <v>1.2649110640673518</v>
      </c>
      <c r="D18" s="25">
        <f>Data!G8</f>
        <v>0</v>
      </c>
    </row>
  </sheetData>
  <phoneticPr fontId="4" type="noConversion"/>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zoomScale="90" zoomScaleNormal="90" workbookViewId="0">
      <selection sqref="A1:A3"/>
    </sheetView>
  </sheetViews>
  <sheetFormatPr defaultRowHeight="12.75" x14ac:dyDescent="0.2"/>
  <sheetData>
    <row r="1" spans="1:9" x14ac:dyDescent="0.2">
      <c r="A1" s="97" t="s">
        <v>85</v>
      </c>
    </row>
    <row r="2" spans="1:9" x14ac:dyDescent="0.2">
      <c r="A2" s="97" t="s">
        <v>86</v>
      </c>
    </row>
    <row r="3" spans="1:9" x14ac:dyDescent="0.2">
      <c r="A3" s="97" t="s">
        <v>87</v>
      </c>
    </row>
    <row r="4" spans="1:9" x14ac:dyDescent="0.2">
      <c r="A4" s="97"/>
      <c r="I4" s="99" t="s">
        <v>88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F23" sqref="F23"/>
    </sheetView>
  </sheetViews>
  <sheetFormatPr defaultRowHeight="12.75" x14ac:dyDescent="0.2"/>
  <cols>
    <col min="2" max="2" width="14.28515625" customWidth="1"/>
    <col min="3" max="4" width="13.85546875" customWidth="1"/>
    <col min="5" max="5" width="11.42578125" customWidth="1"/>
    <col min="8" max="8" width="13" customWidth="1"/>
    <col min="9" max="10" width="14.28515625" customWidth="1"/>
    <col min="11" max="11" width="11.42578125" customWidth="1"/>
  </cols>
  <sheetData>
    <row r="1" spans="1:11" ht="14.1" customHeight="1" x14ac:dyDescent="0.2">
      <c r="A1" s="233" t="s">
        <v>89</v>
      </c>
      <c r="B1" s="233"/>
      <c r="C1" s="233"/>
      <c r="D1" s="233"/>
      <c r="E1" s="233"/>
      <c r="G1" s="234" t="s">
        <v>89</v>
      </c>
      <c r="H1" s="234"/>
      <c r="I1" s="234"/>
      <c r="J1" s="234"/>
      <c r="K1" s="234"/>
    </row>
    <row r="2" spans="1:11" x14ac:dyDescent="0.2">
      <c r="A2" s="180"/>
      <c r="B2" s="180"/>
      <c r="C2" s="181" t="s">
        <v>107</v>
      </c>
      <c r="D2" s="180"/>
      <c r="E2" s="180"/>
      <c r="G2" s="171"/>
      <c r="H2" s="171"/>
      <c r="I2" s="172" t="s">
        <v>111</v>
      </c>
      <c r="J2" s="171"/>
      <c r="K2" s="171"/>
    </row>
    <row r="3" spans="1:11" x14ac:dyDescent="0.2">
      <c r="A3" s="180"/>
      <c r="B3" s="182" t="s">
        <v>90</v>
      </c>
      <c r="C3" s="183">
        <v>5</v>
      </c>
      <c r="D3" s="180"/>
      <c r="E3" s="180"/>
      <c r="G3" s="171"/>
      <c r="H3" s="173" t="s">
        <v>90</v>
      </c>
      <c r="I3" s="174">
        <v>5</v>
      </c>
      <c r="J3" s="171"/>
      <c r="K3" s="171"/>
    </row>
    <row r="4" spans="1:11" x14ac:dyDescent="0.2">
      <c r="A4" s="180"/>
      <c r="B4" s="182" t="s">
        <v>91</v>
      </c>
      <c r="C4" s="183">
        <v>2</v>
      </c>
      <c r="D4" s="180"/>
      <c r="E4" s="180"/>
      <c r="G4" s="171"/>
      <c r="H4" s="173" t="s">
        <v>91</v>
      </c>
      <c r="I4" s="174">
        <v>2</v>
      </c>
      <c r="J4" s="171"/>
      <c r="K4" s="171"/>
    </row>
    <row r="5" spans="1:11" x14ac:dyDescent="0.2">
      <c r="A5" s="180"/>
      <c r="B5" s="180"/>
      <c r="C5" s="180"/>
      <c r="D5" s="180"/>
      <c r="E5" s="180"/>
      <c r="G5" s="171"/>
      <c r="H5" s="171"/>
      <c r="I5" s="171"/>
      <c r="J5" s="171"/>
      <c r="K5" s="171"/>
    </row>
    <row r="6" spans="1:11" x14ac:dyDescent="0.2">
      <c r="A6" s="180"/>
      <c r="B6" s="239" t="s">
        <v>92</v>
      </c>
      <c r="C6" s="240"/>
      <c r="D6" s="240"/>
      <c r="E6" s="180"/>
      <c r="G6" s="171"/>
      <c r="H6" s="235" t="s">
        <v>92</v>
      </c>
      <c r="I6" s="236"/>
      <c r="J6" s="236"/>
      <c r="K6" s="171"/>
    </row>
    <row r="7" spans="1:11" x14ac:dyDescent="0.2">
      <c r="A7" s="180"/>
      <c r="B7" s="182"/>
      <c r="C7" s="184" t="s">
        <v>2</v>
      </c>
      <c r="D7" s="184" t="s">
        <v>3</v>
      </c>
      <c r="E7" s="180"/>
      <c r="G7" s="171"/>
      <c r="H7" s="173"/>
      <c r="I7" s="175" t="s">
        <v>2</v>
      </c>
      <c r="J7" s="175" t="s">
        <v>3</v>
      </c>
      <c r="K7" s="171"/>
    </row>
    <row r="8" spans="1:11" x14ac:dyDescent="0.2">
      <c r="A8" s="180"/>
      <c r="B8" s="182" t="s">
        <v>8</v>
      </c>
      <c r="C8" s="185">
        <v>5</v>
      </c>
      <c r="D8" s="186">
        <v>20</v>
      </c>
      <c r="E8" s="180"/>
      <c r="G8" s="171"/>
      <c r="H8" s="173" t="s">
        <v>8</v>
      </c>
      <c r="I8" s="176">
        <v>5</v>
      </c>
      <c r="J8" s="177">
        <v>20</v>
      </c>
      <c r="K8" s="171"/>
    </row>
    <row r="9" spans="1:11" x14ac:dyDescent="0.2">
      <c r="A9" s="180"/>
      <c r="B9" s="182" t="s">
        <v>93</v>
      </c>
      <c r="C9" s="185">
        <v>3.1622776601683795</v>
      </c>
      <c r="D9" s="186">
        <v>7.9056941504209481</v>
      </c>
      <c r="E9" s="180"/>
      <c r="G9" s="171"/>
      <c r="H9" s="173" t="s">
        <v>93</v>
      </c>
      <c r="I9" s="176">
        <v>3.1622776601683795</v>
      </c>
      <c r="J9" s="177">
        <v>7.9056941504209481</v>
      </c>
      <c r="K9" s="171"/>
    </row>
    <row r="10" spans="1:11" x14ac:dyDescent="0.2">
      <c r="A10" s="180"/>
      <c r="B10" s="180"/>
      <c r="C10" s="180"/>
      <c r="D10" s="180"/>
      <c r="E10" s="180"/>
      <c r="G10" s="171"/>
      <c r="H10" s="171"/>
      <c r="I10" s="171"/>
      <c r="J10" s="171"/>
      <c r="K10" s="171"/>
    </row>
    <row r="11" spans="1:11" x14ac:dyDescent="0.2">
      <c r="A11" s="180"/>
      <c r="B11" s="237" t="s">
        <v>103</v>
      </c>
      <c r="C11" s="238"/>
      <c r="D11" s="238"/>
      <c r="E11" s="180"/>
      <c r="G11" s="171"/>
      <c r="H11" s="237" t="s">
        <v>94</v>
      </c>
      <c r="I11" s="238"/>
      <c r="J11" s="238"/>
      <c r="K11" s="171"/>
    </row>
    <row r="12" spans="1:11" x14ac:dyDescent="0.2">
      <c r="A12" s="180"/>
      <c r="B12" s="182"/>
      <c r="C12" s="184" t="s">
        <v>2</v>
      </c>
      <c r="D12" s="184" t="s">
        <v>3</v>
      </c>
      <c r="E12" s="180"/>
      <c r="G12" s="171"/>
      <c r="H12" s="173"/>
      <c r="I12" s="175" t="s">
        <v>2</v>
      </c>
      <c r="J12" s="175" t="s">
        <v>3</v>
      </c>
      <c r="K12" s="171"/>
    </row>
    <row r="13" spans="1:11" x14ac:dyDescent="0.2">
      <c r="A13" s="180"/>
      <c r="B13" s="182" t="s">
        <v>2</v>
      </c>
      <c r="C13" s="186">
        <v>10.000000000000002</v>
      </c>
      <c r="D13" s="186">
        <v>-12.5</v>
      </c>
      <c r="E13" s="180"/>
      <c r="G13" s="171"/>
      <c r="H13" s="173" t="s">
        <v>2</v>
      </c>
      <c r="I13" s="178">
        <v>1</v>
      </c>
      <c r="J13" s="178">
        <v>-0.5</v>
      </c>
      <c r="K13" s="171"/>
    </row>
    <row r="14" spans="1:11" x14ac:dyDescent="0.2">
      <c r="A14" s="180"/>
      <c r="B14" s="182" t="s">
        <v>3</v>
      </c>
      <c r="C14" s="186">
        <v>-12.5</v>
      </c>
      <c r="D14" s="186">
        <v>62.5</v>
      </c>
      <c r="E14" s="180"/>
      <c r="G14" s="171"/>
      <c r="H14" s="173" t="s">
        <v>3</v>
      </c>
      <c r="I14" s="178">
        <v>-0.5</v>
      </c>
      <c r="J14" s="178">
        <v>1</v>
      </c>
      <c r="K14" s="171"/>
    </row>
    <row r="15" spans="1:11" x14ac:dyDescent="0.2">
      <c r="A15" s="180"/>
      <c r="B15" s="180"/>
      <c r="C15" s="180"/>
      <c r="D15" s="180"/>
      <c r="E15" s="180"/>
      <c r="G15" s="171"/>
      <c r="H15" s="171"/>
      <c r="I15" s="171"/>
      <c r="J15" s="171"/>
      <c r="K15" s="171"/>
    </row>
    <row r="16" spans="1:11" x14ac:dyDescent="0.2">
      <c r="A16" s="180"/>
      <c r="B16" s="182" t="s">
        <v>104</v>
      </c>
      <c r="C16" s="183">
        <v>72.5</v>
      </c>
      <c r="D16" s="180"/>
      <c r="E16" s="180"/>
      <c r="G16" s="235" t="s">
        <v>95</v>
      </c>
      <c r="H16" s="236"/>
      <c r="I16" s="236"/>
      <c r="J16" s="236"/>
      <c r="K16" s="236"/>
    </row>
    <row r="17" spans="1:11" x14ac:dyDescent="0.2">
      <c r="A17" s="180"/>
      <c r="B17" s="180"/>
      <c r="C17" s="180"/>
      <c r="D17" s="180"/>
      <c r="E17" s="180"/>
      <c r="G17" s="174"/>
      <c r="H17" s="175" t="s">
        <v>96</v>
      </c>
      <c r="I17" s="175" t="s">
        <v>97</v>
      </c>
      <c r="J17" s="175" t="s">
        <v>98</v>
      </c>
      <c r="K17" s="175" t="s">
        <v>99</v>
      </c>
    </row>
    <row r="18" spans="1:11" x14ac:dyDescent="0.2">
      <c r="A18" s="239" t="s">
        <v>105</v>
      </c>
      <c r="B18" s="240"/>
      <c r="C18" s="240"/>
      <c r="D18" s="240"/>
      <c r="E18" s="240"/>
      <c r="G18" s="174">
        <v>1</v>
      </c>
      <c r="H18" s="177">
        <v>1.5</v>
      </c>
      <c r="I18" s="177">
        <v>1</v>
      </c>
      <c r="J18" s="178">
        <v>0.75</v>
      </c>
      <c r="K18" s="178">
        <v>0.75</v>
      </c>
    </row>
    <row r="19" spans="1:11" x14ac:dyDescent="0.2">
      <c r="A19" s="183"/>
      <c r="B19" s="184" t="s">
        <v>96</v>
      </c>
      <c r="C19" s="184" t="s">
        <v>97</v>
      </c>
      <c r="D19" s="184" t="s">
        <v>98</v>
      </c>
      <c r="E19" s="184" t="s">
        <v>99</v>
      </c>
      <c r="G19" s="174">
        <v>2</v>
      </c>
      <c r="H19" s="177">
        <v>0.5</v>
      </c>
      <c r="I19" s="177"/>
      <c r="J19" s="178">
        <v>0.25</v>
      </c>
      <c r="K19" s="178">
        <v>1</v>
      </c>
    </row>
    <row r="20" spans="1:11" x14ac:dyDescent="0.2">
      <c r="A20" s="183">
        <v>1</v>
      </c>
      <c r="B20" s="187">
        <v>65.324258374032524</v>
      </c>
      <c r="C20" s="187">
        <v>58.148516748065042</v>
      </c>
      <c r="D20" s="188">
        <v>0.90102425343493142</v>
      </c>
      <c r="E20" s="188">
        <v>0.90102425343493142</v>
      </c>
      <c r="G20" s="171"/>
      <c r="H20" s="171"/>
      <c r="I20" s="171"/>
      <c r="J20" s="171"/>
      <c r="K20" s="171"/>
    </row>
    <row r="21" spans="1:11" x14ac:dyDescent="0.2">
      <c r="A21" s="183">
        <v>2</v>
      </c>
      <c r="B21" s="187">
        <v>7.1757416259674836</v>
      </c>
      <c r="C21" s="187"/>
      <c r="D21" s="188">
        <v>9.8975746565068745E-2</v>
      </c>
      <c r="E21" s="188">
        <v>1.0000000000000002</v>
      </c>
      <c r="G21" s="171"/>
      <c r="H21" s="235" t="s">
        <v>100</v>
      </c>
      <c r="I21" s="236"/>
      <c r="J21" s="236"/>
      <c r="K21" s="171"/>
    </row>
    <row r="22" spans="1:11" x14ac:dyDescent="0.2">
      <c r="A22" s="180"/>
      <c r="B22" s="180"/>
      <c r="C22" s="180"/>
      <c r="D22" s="180"/>
      <c r="E22" s="180"/>
      <c r="G22" s="171"/>
      <c r="H22" s="173"/>
      <c r="I22" s="175" t="s">
        <v>108</v>
      </c>
      <c r="J22" s="175" t="s">
        <v>109</v>
      </c>
      <c r="K22" s="171"/>
    </row>
    <row r="23" spans="1:11" x14ac:dyDescent="0.2">
      <c r="A23" s="180"/>
      <c r="B23" s="239" t="s">
        <v>100</v>
      </c>
      <c r="C23" s="240"/>
      <c r="D23" s="240"/>
      <c r="E23" s="180"/>
      <c r="G23" s="171"/>
      <c r="H23" s="173" t="s">
        <v>2</v>
      </c>
      <c r="I23" s="179">
        <v>0.70710678118654746</v>
      </c>
      <c r="J23" s="179">
        <v>0.70710678118654713</v>
      </c>
      <c r="K23" s="171"/>
    </row>
    <row r="24" spans="1:11" x14ac:dyDescent="0.2">
      <c r="A24" s="180"/>
      <c r="B24" s="182"/>
      <c r="C24" s="184" t="s">
        <v>101</v>
      </c>
      <c r="D24" s="184" t="s">
        <v>102</v>
      </c>
      <c r="E24" s="180"/>
      <c r="G24" s="171"/>
      <c r="H24" s="173" t="s">
        <v>3</v>
      </c>
      <c r="I24" s="179">
        <v>-0.70710678118654735</v>
      </c>
      <c r="J24" s="179">
        <v>0.70710678118654779</v>
      </c>
      <c r="K24" s="171"/>
    </row>
    <row r="25" spans="1:11" x14ac:dyDescent="0.2">
      <c r="A25" s="180"/>
      <c r="B25" s="182" t="s">
        <v>2</v>
      </c>
      <c r="C25" s="189">
        <v>-0.22038543642453981</v>
      </c>
      <c r="D25" s="189">
        <v>0.9754128661300121</v>
      </c>
      <c r="E25" s="180"/>
      <c r="G25" s="171"/>
      <c r="H25" s="171"/>
      <c r="I25" s="171"/>
      <c r="J25" s="171"/>
      <c r="K25" s="171"/>
    </row>
    <row r="26" spans="1:11" x14ac:dyDescent="0.2">
      <c r="A26" s="180"/>
      <c r="B26" s="182" t="s">
        <v>3</v>
      </c>
      <c r="C26" s="189">
        <v>0.97541286613001221</v>
      </c>
      <c r="D26" s="189">
        <v>0.22038543642453973</v>
      </c>
      <c r="E26" s="180"/>
      <c r="G26" s="234" t="s">
        <v>110</v>
      </c>
      <c r="H26" s="234"/>
      <c r="I26" s="234"/>
      <c r="J26" s="234"/>
      <c r="K26" s="234"/>
    </row>
    <row r="27" spans="1:11" x14ac:dyDescent="0.2">
      <c r="A27" s="180"/>
      <c r="B27" s="180"/>
      <c r="C27" s="180"/>
      <c r="D27" s="180"/>
      <c r="E27" s="180"/>
      <c r="G27" s="171"/>
      <c r="H27" s="171"/>
      <c r="I27" s="171"/>
      <c r="J27" s="171"/>
      <c r="K27" s="171"/>
    </row>
    <row r="28" spans="1:11" ht="27.2" customHeight="1" x14ac:dyDescent="0.2">
      <c r="A28" s="233" t="s">
        <v>106</v>
      </c>
      <c r="B28" s="233"/>
      <c r="C28" s="233"/>
      <c r="D28" s="233"/>
      <c r="E28" s="233"/>
    </row>
  </sheetData>
  <mergeCells count="12">
    <mergeCell ref="A28:E28"/>
    <mergeCell ref="G26:K26"/>
    <mergeCell ref="A1:E1"/>
    <mergeCell ref="G1:K1"/>
    <mergeCell ref="H6:J6"/>
    <mergeCell ref="H11:J11"/>
    <mergeCell ref="G16:K16"/>
    <mergeCell ref="H21:J21"/>
    <mergeCell ref="B6:D6"/>
    <mergeCell ref="B11:D11"/>
    <mergeCell ref="A18:E18"/>
    <mergeCell ref="B23:D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defaultRowHeight="12.75" x14ac:dyDescent="0.2"/>
  <sheetData/>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2"/>
  <sheetViews>
    <sheetView workbookViewId="0">
      <selection activeCell="J38" sqref="J38"/>
    </sheetView>
  </sheetViews>
  <sheetFormatPr defaultRowHeight="12.75" x14ac:dyDescent="0.2"/>
  <cols>
    <col min="5" max="6" width="9.42578125" customWidth="1"/>
    <col min="7" max="7" width="5.42578125" customWidth="1"/>
  </cols>
  <sheetData>
    <row r="1" spans="1:11" ht="15.75" x14ac:dyDescent="0.25">
      <c r="K1" s="95"/>
    </row>
    <row r="2" spans="1:11" ht="15.75" x14ac:dyDescent="0.25">
      <c r="K2" s="96"/>
    </row>
    <row r="3" spans="1:11" ht="15.75" x14ac:dyDescent="0.25">
      <c r="K3" s="96"/>
    </row>
    <row r="4" spans="1:11" ht="15.75" x14ac:dyDescent="0.25">
      <c r="K4" s="96"/>
    </row>
    <row r="6" spans="1:11" ht="18" x14ac:dyDescent="0.25">
      <c r="B6" s="98" t="s">
        <v>37</v>
      </c>
      <c r="E6" s="105" t="s">
        <v>44</v>
      </c>
      <c r="F6" s="106">
        <v>65.32425836748709</v>
      </c>
    </row>
    <row r="7" spans="1:11" ht="16.5" thickBot="1" x14ac:dyDescent="0.3">
      <c r="B7" s="11" t="s">
        <v>2</v>
      </c>
      <c r="C7" s="11" t="s">
        <v>3</v>
      </c>
      <c r="E7" s="232" t="s">
        <v>38</v>
      </c>
      <c r="F7" s="232"/>
      <c r="H7" s="232" t="s">
        <v>43</v>
      </c>
      <c r="I7" s="232"/>
    </row>
    <row r="8" spans="1:11" x14ac:dyDescent="0.2">
      <c r="A8" s="11" t="s">
        <v>2</v>
      </c>
      <c r="B8" s="48">
        <v>10</v>
      </c>
      <c r="C8" s="49">
        <v>-12.5</v>
      </c>
      <c r="E8" s="48">
        <f>1*$F$6</f>
        <v>65.32425836748709</v>
      </c>
      <c r="F8" s="49">
        <v>0</v>
      </c>
      <c r="H8" s="48">
        <f>B8-E8</f>
        <v>-55.32425836748709</v>
      </c>
      <c r="I8" s="49">
        <f>C8-F8</f>
        <v>-12.5</v>
      </c>
    </row>
    <row r="9" spans="1:11" ht="13.5" thickBot="1" x14ac:dyDescent="0.25">
      <c r="A9" s="11" t="s">
        <v>3</v>
      </c>
      <c r="B9" s="50">
        <v>-12.5</v>
      </c>
      <c r="C9" s="51">
        <v>62.5</v>
      </c>
      <c r="E9" s="50">
        <v>0</v>
      </c>
      <c r="F9" s="51">
        <f>1*$F$6</f>
        <v>65.32425836748709</v>
      </c>
      <c r="H9" s="50">
        <f>B9-E9</f>
        <v>-12.5</v>
      </c>
      <c r="I9" s="51">
        <f>C9-F9</f>
        <v>-2.82425836748709</v>
      </c>
    </row>
    <row r="11" spans="1:11" ht="15.75" x14ac:dyDescent="0.25">
      <c r="B11" s="101" t="s">
        <v>39</v>
      </c>
      <c r="C11" s="102">
        <f>B8+C9</f>
        <v>72.5</v>
      </c>
      <c r="D11" s="103" t="s">
        <v>41</v>
      </c>
      <c r="E11" s="104"/>
      <c r="F11" s="104"/>
      <c r="G11" s="104"/>
      <c r="H11" s="107" t="s">
        <v>45</v>
      </c>
      <c r="I11" s="108">
        <f>MDETERM(H8:I9)</f>
        <v>-3.8060692524051112E-7</v>
      </c>
    </row>
    <row r="12" spans="1:11" ht="15.75" x14ac:dyDescent="0.25">
      <c r="B12" s="101" t="s">
        <v>40</v>
      </c>
      <c r="C12" s="102">
        <f>MDETERM(B8:C9)</f>
        <v>468.75</v>
      </c>
      <c r="D12" s="103" t="s">
        <v>42</v>
      </c>
      <c r="E12" s="104"/>
      <c r="F12" s="104"/>
      <c r="G12" s="104"/>
      <c r="H12" s="104"/>
      <c r="I12" s="104"/>
    </row>
    <row r="14" spans="1:11" x14ac:dyDescent="0.2">
      <c r="E14" s="66" t="s">
        <v>46</v>
      </c>
      <c r="F14" s="64">
        <v>65.32425836748709</v>
      </c>
      <c r="G14" s="11" t="s">
        <v>47</v>
      </c>
      <c r="H14" s="64">
        <v>7.1757416352637158</v>
      </c>
    </row>
    <row r="15" spans="1:11" x14ac:dyDescent="0.2">
      <c r="H15" s="99" t="s">
        <v>48</v>
      </c>
    </row>
    <row r="17" spans="1:8" ht="15.75" x14ac:dyDescent="0.25">
      <c r="A17" s="97" t="s">
        <v>49</v>
      </c>
    </row>
    <row r="18" spans="1:8" ht="15.75" x14ac:dyDescent="0.25">
      <c r="A18" s="121" t="s">
        <v>56</v>
      </c>
      <c r="E18" s="109" t="s">
        <v>53</v>
      </c>
      <c r="F18" s="98">
        <v>65.32425836748709</v>
      </c>
    </row>
    <row r="19" spans="1:8" ht="16.5" thickBot="1" x14ac:dyDescent="0.3">
      <c r="A19" s="117" t="s">
        <v>57</v>
      </c>
      <c r="B19" s="100" t="s">
        <v>50</v>
      </c>
      <c r="D19" s="100" t="s">
        <v>51</v>
      </c>
      <c r="F19" s="100" t="s">
        <v>52</v>
      </c>
      <c r="H19" s="64" t="s">
        <v>54</v>
      </c>
    </row>
    <row r="20" spans="1:8" x14ac:dyDescent="0.2">
      <c r="A20" s="118">
        <f>B20/$B$23</f>
        <v>0.70710678118654746</v>
      </c>
      <c r="B20" s="68">
        <v>1</v>
      </c>
      <c r="D20" s="68">
        <f t="array" ref="D20:D21">MMULT(B8:C9,B20:B21)</f>
        <v>-2.5</v>
      </c>
      <c r="F20" s="112">
        <f>$F$18*B20</f>
        <v>65.32425836748709</v>
      </c>
      <c r="H20" s="110">
        <f>D20-F20</f>
        <v>-67.82425836748709</v>
      </c>
    </row>
    <row r="21" spans="1:8" ht="13.5" thickBot="1" x14ac:dyDescent="0.25">
      <c r="A21" s="119">
        <f>B21/$B$23</f>
        <v>0.70710678118654746</v>
      </c>
      <c r="B21" s="69">
        <v>1</v>
      </c>
      <c r="D21" s="69">
        <v>50</v>
      </c>
      <c r="F21" s="113">
        <f>$F$18*B21</f>
        <v>65.32425836748709</v>
      </c>
      <c r="H21" s="111">
        <f>D21-F21</f>
        <v>-15.32425836748709</v>
      </c>
    </row>
    <row r="22" spans="1:8" x14ac:dyDescent="0.2">
      <c r="A22" s="116"/>
    </row>
    <row r="23" spans="1:8" x14ac:dyDescent="0.2">
      <c r="A23" s="120">
        <f>SQRT(A20^2+A21^2)</f>
        <v>0.99999999999999989</v>
      </c>
      <c r="B23" s="11">
        <f>SQRT(B20^2+B21^2)</f>
        <v>1.4142135623730951</v>
      </c>
      <c r="C23" s="114" t="s">
        <v>55</v>
      </c>
    </row>
    <row r="32" spans="1:8" x14ac:dyDescent="0.2">
      <c r="B32" s="97"/>
    </row>
  </sheetData>
  <mergeCells count="2">
    <mergeCell ref="E7:F7"/>
    <mergeCell ref="H7:I7"/>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2" sqref="A32"/>
    </sheetView>
  </sheetViews>
  <sheetFormatPr defaultRowHeight="12.75" x14ac:dyDescent="0.2"/>
  <sheetData>
    <row r="1" spans="1:1" ht="18" x14ac:dyDescent="0.25">
      <c r="A1" s="170" t="s">
        <v>84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J18" sqref="J18"/>
    </sheetView>
  </sheetViews>
  <sheetFormatPr defaultRowHeight="15" x14ac:dyDescent="0.25"/>
  <cols>
    <col min="1" max="1" width="8.7109375" style="193" customWidth="1"/>
    <col min="2" max="4" width="7.42578125" style="193" customWidth="1"/>
    <col min="5" max="5" width="9.140625" style="194"/>
    <col min="6" max="8" width="6.42578125" style="194" customWidth="1"/>
    <col min="9" max="9" width="8.140625" style="194" customWidth="1"/>
    <col min="10" max="16384" width="9.140625" style="194"/>
  </cols>
  <sheetData>
    <row r="1" spans="1:13" x14ac:dyDescent="0.25">
      <c r="G1" s="193" t="s">
        <v>121</v>
      </c>
      <c r="K1" s="193" t="s">
        <v>122</v>
      </c>
    </row>
    <row r="2" spans="1:13" ht="15.75" thickBot="1" x14ac:dyDescent="0.3">
      <c r="A2" s="193" t="s">
        <v>123</v>
      </c>
      <c r="B2" s="193" t="s">
        <v>124</v>
      </c>
      <c r="C2" s="193" t="s">
        <v>125</v>
      </c>
      <c r="D2" s="193" t="s">
        <v>126</v>
      </c>
      <c r="F2" s="193" t="s">
        <v>124</v>
      </c>
      <c r="G2" s="193" t="s">
        <v>125</v>
      </c>
      <c r="H2" s="193" t="s">
        <v>126</v>
      </c>
      <c r="J2" s="193" t="s">
        <v>124</v>
      </c>
      <c r="K2" s="193" t="s">
        <v>125</v>
      </c>
      <c r="L2" s="193" t="s">
        <v>126</v>
      </c>
      <c r="M2" s="193" t="s">
        <v>127</v>
      </c>
    </row>
    <row r="3" spans="1:13" x14ac:dyDescent="0.25">
      <c r="A3" s="193" t="s">
        <v>128</v>
      </c>
      <c r="B3" s="193">
        <v>1</v>
      </c>
      <c r="C3" s="193">
        <v>1</v>
      </c>
      <c r="D3" s="193">
        <v>1</v>
      </c>
      <c r="E3" s="193" t="s">
        <v>124</v>
      </c>
      <c r="F3" s="195">
        <f>_xlfn.COVARIANCE.S(B3:B11,B3:B11)</f>
        <v>7.5</v>
      </c>
      <c r="G3" s="196">
        <f>_xlfn.COVARIANCE.S(B3:B11,C3:C11)</f>
        <v>15</v>
      </c>
      <c r="H3" s="197">
        <f>_xlfn.COVARIANCE.S(B3:B11,D3:D11)</f>
        <v>22.5</v>
      </c>
      <c r="I3" s="198">
        <f>F3^0.5</f>
        <v>2.7386127875258306</v>
      </c>
      <c r="J3" s="199">
        <f>F3/($I3*J$6)</f>
        <v>1</v>
      </c>
      <c r="K3" s="200">
        <f t="shared" ref="K3:L5" si="0">G3/($I3*K$6)</f>
        <v>1</v>
      </c>
      <c r="L3" s="201">
        <f t="shared" si="0"/>
        <v>1</v>
      </c>
    </row>
    <row r="4" spans="1:13" x14ac:dyDescent="0.25">
      <c r="A4" s="193" t="s">
        <v>129</v>
      </c>
      <c r="B4" s="193">
        <v>2</v>
      </c>
      <c r="C4" s="193">
        <v>3</v>
      </c>
      <c r="D4" s="193">
        <v>4</v>
      </c>
      <c r="E4" s="193" t="s">
        <v>125</v>
      </c>
      <c r="F4" s="202">
        <f>G3</f>
        <v>15</v>
      </c>
      <c r="G4" s="203">
        <f>_xlfn.COVARIANCE.S(C3:C11,C3:C11)</f>
        <v>30</v>
      </c>
      <c r="H4" s="204">
        <f>_xlfn.COVARIANCE.S(C3:C11,D3:D11)</f>
        <v>45</v>
      </c>
      <c r="I4" s="198">
        <f>G4^0.5</f>
        <v>5.4772255750516612</v>
      </c>
      <c r="J4" s="205">
        <f t="shared" ref="J4:J5" si="1">F4/($I4*J$6)</f>
        <v>1</v>
      </c>
      <c r="K4" s="206">
        <f t="shared" si="0"/>
        <v>1</v>
      </c>
      <c r="L4" s="207">
        <f t="shared" si="0"/>
        <v>1</v>
      </c>
      <c r="M4" s="193">
        <f>K3^2</f>
        <v>1</v>
      </c>
    </row>
    <row r="5" spans="1:13" ht="15.75" thickBot="1" x14ac:dyDescent="0.3">
      <c r="A5" s="193" t="s">
        <v>130</v>
      </c>
      <c r="B5" s="193">
        <v>3</v>
      </c>
      <c r="C5" s="193">
        <v>5</v>
      </c>
      <c r="D5" s="193">
        <v>7</v>
      </c>
      <c r="E5" s="193" t="s">
        <v>126</v>
      </c>
      <c r="F5" s="208">
        <f>H3</f>
        <v>22.5</v>
      </c>
      <c r="G5" s="209">
        <f>H4</f>
        <v>45</v>
      </c>
      <c r="H5" s="210">
        <f>_xlfn.COVARIANCE.S(D3:D11,D3:D11)</f>
        <v>67.5</v>
      </c>
      <c r="I5" s="198">
        <f>H5^0.5</f>
        <v>8.2158383625774913</v>
      </c>
      <c r="J5" s="211">
        <f t="shared" si="1"/>
        <v>1</v>
      </c>
      <c r="K5" s="212">
        <f t="shared" si="0"/>
        <v>1</v>
      </c>
      <c r="L5" s="213">
        <f t="shared" si="0"/>
        <v>1</v>
      </c>
    </row>
    <row r="6" spans="1:13" x14ac:dyDescent="0.25">
      <c r="A6" s="193" t="s">
        <v>131</v>
      </c>
      <c r="B6" s="193">
        <v>4</v>
      </c>
      <c r="C6" s="193">
        <v>7</v>
      </c>
      <c r="D6" s="193">
        <v>10</v>
      </c>
      <c r="E6" s="194">
        <f>F3+G4+H5</f>
        <v>105</v>
      </c>
      <c r="F6" s="214" t="s">
        <v>132</v>
      </c>
      <c r="J6" s="198">
        <f t="array" ref="J6:L6">TRANSPOSE(I3:I5)</f>
        <v>2.7386127875258306</v>
      </c>
      <c r="K6" s="198">
        <v>5.4772255750516612</v>
      </c>
      <c r="L6" s="198">
        <v>8.2158383625774913</v>
      </c>
    </row>
    <row r="7" spans="1:13" x14ac:dyDescent="0.25">
      <c r="A7" s="193" t="s">
        <v>133</v>
      </c>
      <c r="B7" s="193">
        <v>5</v>
      </c>
      <c r="C7" s="193">
        <v>9</v>
      </c>
      <c r="D7" s="193">
        <v>13</v>
      </c>
      <c r="E7" s="194">
        <f>MDETERM(F3:H5)</f>
        <v>0</v>
      </c>
      <c r="F7" s="214" t="s">
        <v>134</v>
      </c>
    </row>
    <row r="8" spans="1:13" ht="15.75" thickBot="1" x14ac:dyDescent="0.3">
      <c r="A8" s="193" t="s">
        <v>135</v>
      </c>
      <c r="B8" s="193">
        <v>6</v>
      </c>
      <c r="C8" s="193">
        <v>11</v>
      </c>
      <c r="D8" s="193">
        <v>16</v>
      </c>
      <c r="E8" s="215" t="s">
        <v>136</v>
      </c>
      <c r="F8" s="215"/>
      <c r="G8" s="215"/>
      <c r="H8" s="215"/>
      <c r="I8" s="216" t="s">
        <v>137</v>
      </c>
      <c r="J8" s="216"/>
      <c r="K8" s="216"/>
      <c r="L8" s="216"/>
    </row>
    <row r="9" spans="1:13" x14ac:dyDescent="0.25">
      <c r="A9" s="193" t="s">
        <v>138</v>
      </c>
      <c r="B9" s="193">
        <v>7</v>
      </c>
      <c r="C9" s="193">
        <v>13</v>
      </c>
      <c r="D9" s="193">
        <v>19</v>
      </c>
      <c r="E9" s="217"/>
      <c r="F9" s="217" t="s">
        <v>124</v>
      </c>
      <c r="G9" s="217" t="s">
        <v>125</v>
      </c>
      <c r="H9" s="217" t="s">
        <v>126</v>
      </c>
      <c r="I9" s="218"/>
      <c r="J9" s="218" t="s">
        <v>124</v>
      </c>
      <c r="K9" s="218" t="s">
        <v>125</v>
      </c>
      <c r="L9" s="218" t="s">
        <v>126</v>
      </c>
      <c r="M9" s="193">
        <f>L4^2</f>
        <v>1</v>
      </c>
    </row>
    <row r="10" spans="1:13" x14ac:dyDescent="0.25">
      <c r="A10" s="206" t="s">
        <v>139</v>
      </c>
      <c r="B10" s="206">
        <v>8</v>
      </c>
      <c r="C10" s="206">
        <v>15</v>
      </c>
      <c r="D10" s="206">
        <v>22</v>
      </c>
      <c r="E10" s="219" t="s">
        <v>124</v>
      </c>
      <c r="F10" s="219">
        <f>VARP(Demo!$B$3:$B$11)</f>
        <v>6.666666666666667</v>
      </c>
      <c r="G10" s="219"/>
      <c r="H10" s="219"/>
      <c r="I10" s="220" t="s">
        <v>124</v>
      </c>
      <c r="J10" s="220">
        <v>1</v>
      </c>
      <c r="K10" s="220"/>
      <c r="L10" s="220"/>
    </row>
    <row r="11" spans="1:13" ht="15.75" thickBot="1" x14ac:dyDescent="0.3">
      <c r="A11" s="212" t="s">
        <v>140</v>
      </c>
      <c r="B11" s="212">
        <v>9</v>
      </c>
      <c r="C11" s="212">
        <v>17</v>
      </c>
      <c r="D11" s="212">
        <v>25</v>
      </c>
      <c r="E11" s="219" t="s">
        <v>125</v>
      </c>
      <c r="F11" s="219">
        <v>13.333333333333334</v>
      </c>
      <c r="G11" s="219">
        <f>VARP(Demo!$C$3:$C$11)</f>
        <v>26.666666666666668</v>
      </c>
      <c r="H11" s="219"/>
      <c r="I11" s="220" t="s">
        <v>125</v>
      </c>
      <c r="J11" s="220">
        <v>1.0000000000000002</v>
      </c>
      <c r="K11" s="220">
        <v>1</v>
      </c>
      <c r="L11" s="220"/>
    </row>
    <row r="12" spans="1:13" ht="15.75" thickBot="1" x14ac:dyDescent="0.3">
      <c r="A12" s="221" t="s">
        <v>8</v>
      </c>
      <c r="B12" s="193">
        <f>AVERAGE(B$3:B$11)</f>
        <v>5</v>
      </c>
      <c r="C12" s="193">
        <f t="shared" ref="C12:D12" si="2">AVERAGE(C$3:C$11)</f>
        <v>9</v>
      </c>
      <c r="D12" s="193">
        <f t="shared" si="2"/>
        <v>13</v>
      </c>
      <c r="E12" s="222" t="s">
        <v>126</v>
      </c>
      <c r="F12" s="222">
        <v>20</v>
      </c>
      <c r="G12" s="222">
        <v>40</v>
      </c>
      <c r="H12" s="222">
        <f>VARP(Demo!$D$3:$D$11)</f>
        <v>60</v>
      </c>
      <c r="I12" s="223" t="s">
        <v>126</v>
      </c>
      <c r="J12" s="223">
        <v>1</v>
      </c>
      <c r="K12" s="223">
        <v>1</v>
      </c>
      <c r="L12" s="223">
        <v>1</v>
      </c>
    </row>
    <row r="13" spans="1:13" x14ac:dyDescent="0.25">
      <c r="A13" s="221" t="s">
        <v>10</v>
      </c>
      <c r="B13" s="193">
        <f>VAR(B$3:B$11)</f>
        <v>7.5</v>
      </c>
      <c r="C13" s="193">
        <f t="shared" ref="C13:D13" si="3">VAR(C$3:C$11)</f>
        <v>30</v>
      </c>
      <c r="D13" s="193">
        <f t="shared" si="3"/>
        <v>67.5</v>
      </c>
      <c r="F13" s="224">
        <f>F10*9/8</f>
        <v>7.5</v>
      </c>
      <c r="G13" s="224"/>
      <c r="H13" s="224"/>
    </row>
    <row r="14" spans="1:13" x14ac:dyDescent="0.25">
      <c r="A14" s="193" t="s">
        <v>11</v>
      </c>
      <c r="B14" s="193">
        <f>_xlfn.STDEV.S(B$3:B$11)</f>
        <v>2.7386127875258306</v>
      </c>
      <c r="C14" s="193">
        <f t="shared" ref="C14:D14" si="4">_xlfn.STDEV.S(C$3:C$11)</f>
        <v>5.4772255750516612</v>
      </c>
      <c r="D14" s="193">
        <f t="shared" si="4"/>
        <v>8.2158383625774913</v>
      </c>
      <c r="F14" s="224">
        <f t="shared" ref="F14:H15" si="5">F11*9/8</f>
        <v>15</v>
      </c>
      <c r="G14" s="224">
        <f t="shared" si="5"/>
        <v>30</v>
      </c>
      <c r="H14" s="224"/>
    </row>
    <row r="15" spans="1:13" x14ac:dyDescent="0.25">
      <c r="F15" s="224">
        <f t="shared" si="5"/>
        <v>22.5</v>
      </c>
      <c r="G15" s="224">
        <f t="shared" si="5"/>
        <v>45</v>
      </c>
      <c r="H15" s="224">
        <f t="shared" si="5"/>
        <v>67.5</v>
      </c>
    </row>
    <row r="16" spans="1:13" x14ac:dyDescent="0.25">
      <c r="D16" s="225" t="s">
        <v>141</v>
      </c>
      <c r="E16" s="226"/>
      <c r="M16" s="193">
        <f>L3^2</f>
        <v>1</v>
      </c>
    </row>
    <row r="17" spans="4:8" x14ac:dyDescent="0.25">
      <c r="D17" s="225" t="s">
        <v>142</v>
      </c>
      <c r="E17" s="226"/>
    </row>
    <row r="18" spans="4:8" x14ac:dyDescent="0.25">
      <c r="D18" s="225" t="s">
        <v>143</v>
      </c>
      <c r="E18" s="226">
        <f>E6-E16-E17</f>
        <v>105</v>
      </c>
    </row>
    <row r="19" spans="4:8" ht="15.75" thickBot="1" x14ac:dyDescent="0.3">
      <c r="D19" s="227"/>
      <c r="G19" s="193" t="s">
        <v>144</v>
      </c>
    </row>
    <row r="20" spans="4:8" x14ac:dyDescent="0.25">
      <c r="D20" s="225" t="s">
        <v>145</v>
      </c>
      <c r="E20" s="226">
        <v>0</v>
      </c>
      <c r="F20" s="195">
        <f>F3-E20</f>
        <v>7.5</v>
      </c>
      <c r="G20" s="196">
        <f>G3</f>
        <v>15</v>
      </c>
      <c r="H20" s="197">
        <f>H3</f>
        <v>22.5</v>
      </c>
    </row>
    <row r="21" spans="4:8" x14ac:dyDescent="0.25">
      <c r="D21" s="227" t="s">
        <v>146</v>
      </c>
      <c r="E21" s="226">
        <f>MDETERM(F20:H22)</f>
        <v>0</v>
      </c>
      <c r="F21" s="202">
        <f>F4</f>
        <v>15</v>
      </c>
      <c r="G21" s="203">
        <f>G4-E20</f>
        <v>30</v>
      </c>
      <c r="H21" s="204">
        <f>H4</f>
        <v>45</v>
      </c>
    </row>
    <row r="22" spans="4:8" ht="15.75" thickBot="1" x14ac:dyDescent="0.3">
      <c r="F22" s="208">
        <f>F5</f>
        <v>22.5</v>
      </c>
      <c r="G22" s="209">
        <f>G5</f>
        <v>45</v>
      </c>
      <c r="H22" s="210">
        <f>H5-E20</f>
        <v>67.5</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A7" sqref="A7"/>
    </sheetView>
  </sheetViews>
  <sheetFormatPr defaultRowHeight="15" x14ac:dyDescent="0.25"/>
  <cols>
    <col min="1" max="1" width="8.85546875" style="194" customWidth="1"/>
    <col min="2" max="4" width="6.42578125" style="194" customWidth="1"/>
    <col min="5" max="16384" width="9.140625" style="194"/>
  </cols>
  <sheetData>
    <row r="1" spans="1:4" x14ac:dyDescent="0.25">
      <c r="A1" s="193"/>
      <c r="B1" s="193" t="s">
        <v>124</v>
      </c>
      <c r="C1" s="193" t="s">
        <v>125</v>
      </c>
      <c r="D1" s="193" t="s">
        <v>126</v>
      </c>
    </row>
    <row r="2" spans="1:4" x14ac:dyDescent="0.25">
      <c r="A2" s="193" t="s">
        <v>128</v>
      </c>
      <c r="B2" s="193">
        <v>1</v>
      </c>
      <c r="C2" s="193">
        <v>1</v>
      </c>
      <c r="D2" s="193">
        <v>1</v>
      </c>
    </row>
    <row r="3" spans="1:4" x14ac:dyDescent="0.25">
      <c r="A3" s="193" t="s">
        <v>129</v>
      </c>
      <c r="B3" s="193">
        <v>2</v>
      </c>
      <c r="C3" s="193">
        <v>3</v>
      </c>
      <c r="D3" s="193">
        <v>4</v>
      </c>
    </row>
    <row r="4" spans="1:4" x14ac:dyDescent="0.25">
      <c r="A4" s="193" t="s">
        <v>130</v>
      </c>
      <c r="B4" s="193">
        <v>3</v>
      </c>
      <c r="C4" s="193">
        <v>5</v>
      </c>
      <c r="D4" s="193">
        <v>7</v>
      </c>
    </row>
    <row r="5" spans="1:4" x14ac:dyDescent="0.25">
      <c r="A5" s="230" t="s">
        <v>153</v>
      </c>
      <c r="B5" s="230" t="s">
        <v>153</v>
      </c>
      <c r="C5" s="230" t="s">
        <v>153</v>
      </c>
      <c r="D5" s="230" t="s">
        <v>153</v>
      </c>
    </row>
    <row r="6" spans="1:4" ht="15.75" thickBot="1" x14ac:dyDescent="0.3">
      <c r="A6" s="212" t="s">
        <v>140</v>
      </c>
      <c r="B6" s="212">
        <v>9</v>
      </c>
      <c r="C6" s="212">
        <v>17</v>
      </c>
      <c r="D6" s="212">
        <v>25</v>
      </c>
    </row>
    <row r="7" spans="1:4" ht="15.75" thickBot="1" x14ac:dyDescent="0.3"/>
    <row r="8" spans="1:4" x14ac:dyDescent="0.25">
      <c r="B8" s="199">
        <v>7.5</v>
      </c>
      <c r="C8" s="200">
        <v>15</v>
      </c>
      <c r="D8" s="201">
        <v>22.5</v>
      </c>
    </row>
    <row r="9" spans="1:4" x14ac:dyDescent="0.25">
      <c r="B9" s="205">
        <v>15</v>
      </c>
      <c r="C9" s="206">
        <v>30</v>
      </c>
      <c r="D9" s="207">
        <v>45</v>
      </c>
    </row>
    <row r="10" spans="1:4" ht="15.75" thickBot="1" x14ac:dyDescent="0.3">
      <c r="B10" s="211">
        <v>22.5</v>
      </c>
      <c r="C10" s="212">
        <v>45</v>
      </c>
      <c r="D10" s="213">
        <v>67.5</v>
      </c>
    </row>
    <row r="12" spans="1:4" x14ac:dyDescent="0.25">
      <c r="A12" s="194">
        <v>105</v>
      </c>
      <c r="B12" s="214" t="s">
        <v>147</v>
      </c>
    </row>
    <row r="13" spans="1:4" x14ac:dyDescent="0.25">
      <c r="A13" s="194">
        <v>0</v>
      </c>
      <c r="B13" s="214" t="s">
        <v>148</v>
      </c>
    </row>
    <row r="14" spans="1:4" ht="15.75" thickBot="1" x14ac:dyDescent="0.3">
      <c r="A14" s="209">
        <v>0</v>
      </c>
      <c r="B14" s="228" t="s">
        <v>149</v>
      </c>
      <c r="C14" s="209"/>
    </row>
    <row r="15" spans="1:4" x14ac:dyDescent="0.25">
      <c r="A15" s="194">
        <f>SUM(A12:A14)</f>
        <v>105</v>
      </c>
      <c r="B15" s="214" t="s">
        <v>150</v>
      </c>
    </row>
    <row r="16" spans="1:4" x14ac:dyDescent="0.25">
      <c r="A16" s="194">
        <f>PRODUCT(A12:A14)</f>
        <v>0</v>
      </c>
      <c r="B16" s="214" t="s">
        <v>151</v>
      </c>
    </row>
    <row r="18" spans="1:2" x14ac:dyDescent="0.25">
      <c r="A18" s="194">
        <f>SUM(B8,C9,D10)</f>
        <v>105</v>
      </c>
      <c r="B18" s="214" t="s">
        <v>132</v>
      </c>
    </row>
    <row r="19" spans="1:2" x14ac:dyDescent="0.25">
      <c r="A19" s="194">
        <f>MDETERM(B8:D10)</f>
        <v>0</v>
      </c>
      <c r="B19" s="214" t="s">
        <v>152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A7" sqref="A7"/>
    </sheetView>
  </sheetViews>
  <sheetFormatPr defaultRowHeight="15" x14ac:dyDescent="0.25"/>
  <cols>
    <col min="1" max="1" width="8.85546875" style="194" customWidth="1"/>
    <col min="2" max="4" width="6.42578125" style="194" customWidth="1"/>
    <col min="5" max="16384" width="9.140625" style="194"/>
  </cols>
  <sheetData>
    <row r="1" spans="1:4" x14ac:dyDescent="0.25">
      <c r="A1" s="193"/>
      <c r="B1" s="193" t="s">
        <v>124</v>
      </c>
      <c r="C1" s="193" t="s">
        <v>125</v>
      </c>
      <c r="D1" s="193" t="s">
        <v>126</v>
      </c>
    </row>
    <row r="2" spans="1:4" x14ac:dyDescent="0.25">
      <c r="A2" s="193" t="s">
        <v>128</v>
      </c>
      <c r="B2" s="229">
        <v>10</v>
      </c>
      <c r="C2" s="193">
        <v>1</v>
      </c>
      <c r="D2" s="193">
        <v>1</v>
      </c>
    </row>
    <row r="3" spans="1:4" x14ac:dyDescent="0.25">
      <c r="A3" s="193" t="s">
        <v>129</v>
      </c>
      <c r="B3" s="193">
        <v>2</v>
      </c>
      <c r="C3" s="193">
        <v>3</v>
      </c>
      <c r="D3" s="193">
        <v>4</v>
      </c>
    </row>
    <row r="4" spans="1:4" x14ac:dyDescent="0.25">
      <c r="A4" s="193" t="s">
        <v>130</v>
      </c>
      <c r="B4" s="193">
        <v>3</v>
      </c>
      <c r="C4" s="193">
        <v>5</v>
      </c>
      <c r="D4" s="193">
        <v>7</v>
      </c>
    </row>
    <row r="5" spans="1:4" x14ac:dyDescent="0.25">
      <c r="A5" s="230" t="s">
        <v>153</v>
      </c>
      <c r="B5" s="230" t="s">
        <v>153</v>
      </c>
      <c r="C5" s="230" t="s">
        <v>153</v>
      </c>
      <c r="D5" s="230" t="s">
        <v>153</v>
      </c>
    </row>
    <row r="6" spans="1:4" ht="15.75" thickBot="1" x14ac:dyDescent="0.3">
      <c r="A6" s="212" t="s">
        <v>140</v>
      </c>
      <c r="B6" s="212">
        <v>9</v>
      </c>
      <c r="C6" s="212">
        <v>17</v>
      </c>
      <c r="D6" s="212">
        <v>25</v>
      </c>
    </row>
    <row r="7" spans="1:4" ht="15.75" thickBot="1" x14ac:dyDescent="0.3"/>
    <row r="8" spans="1:4" x14ac:dyDescent="0.25">
      <c r="B8" s="199">
        <v>7.5</v>
      </c>
      <c r="C8" s="200">
        <v>6</v>
      </c>
      <c r="D8" s="201">
        <v>9</v>
      </c>
    </row>
    <row r="9" spans="1:4" x14ac:dyDescent="0.25">
      <c r="B9" s="205">
        <v>6</v>
      </c>
      <c r="C9" s="206">
        <v>30</v>
      </c>
      <c r="D9" s="207">
        <v>45</v>
      </c>
    </row>
    <row r="10" spans="1:4" ht="15.75" thickBot="1" x14ac:dyDescent="0.3">
      <c r="B10" s="211">
        <v>9</v>
      </c>
      <c r="C10" s="212">
        <v>45</v>
      </c>
      <c r="D10" s="213">
        <v>67.5</v>
      </c>
    </row>
    <row r="12" spans="1:4" x14ac:dyDescent="0.25">
      <c r="A12" s="194">
        <v>98.781700000000001</v>
      </c>
      <c r="B12" s="214" t="s">
        <v>147</v>
      </c>
    </row>
    <row r="13" spans="1:4" x14ac:dyDescent="0.25">
      <c r="A13" s="194">
        <v>6.2182500000000003</v>
      </c>
      <c r="B13" s="214" t="s">
        <v>148</v>
      </c>
    </row>
    <row r="14" spans="1:4" ht="15.75" thickBot="1" x14ac:dyDescent="0.3">
      <c r="A14" s="209">
        <v>0</v>
      </c>
      <c r="B14" s="228" t="s">
        <v>149</v>
      </c>
      <c r="C14" s="209"/>
    </row>
    <row r="15" spans="1:4" x14ac:dyDescent="0.25">
      <c r="A15" s="194">
        <f>SUM(A12:A14)</f>
        <v>104.99995</v>
      </c>
      <c r="B15" s="214" t="s">
        <v>150</v>
      </c>
    </row>
    <row r="16" spans="1:4" x14ac:dyDescent="0.25">
      <c r="A16" s="194">
        <f>PRODUCT(A12:A14)</f>
        <v>0</v>
      </c>
      <c r="B16" s="214" t="s">
        <v>151</v>
      </c>
    </row>
    <row r="18" spans="1:2" x14ac:dyDescent="0.25">
      <c r="A18" s="194">
        <f>SUM(B8,C9,D10)</f>
        <v>105</v>
      </c>
      <c r="B18" s="214" t="s">
        <v>132</v>
      </c>
    </row>
    <row r="19" spans="1:2" x14ac:dyDescent="0.25">
      <c r="A19" s="194">
        <f>MDETERM(B8:D10)</f>
        <v>0</v>
      </c>
      <c r="B19" s="214" t="s">
        <v>152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R13" sqref="R13"/>
    </sheetView>
  </sheetViews>
  <sheetFormatPr defaultRowHeight="15" x14ac:dyDescent="0.25"/>
  <cols>
    <col min="1" max="1" width="8.85546875" style="194" customWidth="1"/>
    <col min="2" max="4" width="6.42578125" style="194" customWidth="1"/>
    <col min="5" max="16384" width="9.140625" style="194"/>
  </cols>
  <sheetData>
    <row r="1" spans="1:4" x14ac:dyDescent="0.25">
      <c r="A1" s="193"/>
      <c r="B1" s="193" t="s">
        <v>124</v>
      </c>
      <c r="C1" s="193" t="s">
        <v>125</v>
      </c>
      <c r="D1" s="193" t="s">
        <v>126</v>
      </c>
    </row>
    <row r="2" spans="1:4" x14ac:dyDescent="0.25">
      <c r="A2" s="193" t="s">
        <v>128</v>
      </c>
      <c r="B2" s="229">
        <v>10</v>
      </c>
      <c r="C2" s="193">
        <v>1</v>
      </c>
      <c r="D2" s="193">
        <v>1</v>
      </c>
    </row>
    <row r="3" spans="1:4" x14ac:dyDescent="0.25">
      <c r="A3" s="193" t="s">
        <v>129</v>
      </c>
      <c r="B3" s="193">
        <v>2</v>
      </c>
      <c r="C3" s="193">
        <v>3</v>
      </c>
      <c r="D3" s="229">
        <v>13</v>
      </c>
    </row>
    <row r="4" spans="1:4" x14ac:dyDescent="0.25">
      <c r="A4" s="193" t="s">
        <v>130</v>
      </c>
      <c r="B4" s="193">
        <v>3</v>
      </c>
      <c r="C4" s="193">
        <v>5</v>
      </c>
      <c r="D4" s="193">
        <v>7</v>
      </c>
    </row>
    <row r="5" spans="1:4" x14ac:dyDescent="0.25">
      <c r="A5" s="230" t="s">
        <v>153</v>
      </c>
      <c r="B5" s="230" t="s">
        <v>153</v>
      </c>
      <c r="C5" s="230" t="s">
        <v>153</v>
      </c>
      <c r="D5" s="230" t="s">
        <v>153</v>
      </c>
    </row>
    <row r="6" spans="1:4" ht="15.75" thickBot="1" x14ac:dyDescent="0.3">
      <c r="A6" s="212" t="s">
        <v>140</v>
      </c>
      <c r="B6" s="212">
        <v>9</v>
      </c>
      <c r="C6" s="212">
        <v>17</v>
      </c>
      <c r="D6" s="212">
        <v>25</v>
      </c>
    </row>
    <row r="7" spans="1:4" ht="15.75" thickBot="1" x14ac:dyDescent="0.3"/>
    <row r="8" spans="1:4" x14ac:dyDescent="0.25">
      <c r="B8" s="199">
        <v>7.5</v>
      </c>
      <c r="C8" s="200">
        <v>6</v>
      </c>
      <c r="D8" s="201">
        <v>4.5</v>
      </c>
    </row>
    <row r="9" spans="1:4" x14ac:dyDescent="0.25">
      <c r="B9" s="205">
        <v>6</v>
      </c>
      <c r="C9" s="206">
        <v>30</v>
      </c>
      <c r="D9" s="207">
        <v>38.25</v>
      </c>
    </row>
    <row r="10" spans="1:4" ht="15.75" thickBot="1" x14ac:dyDescent="0.3">
      <c r="B10" s="211">
        <v>4.5</v>
      </c>
      <c r="C10" s="212">
        <v>38.25</v>
      </c>
      <c r="D10" s="213">
        <v>56.25</v>
      </c>
    </row>
    <row r="12" spans="1:4" x14ac:dyDescent="0.25">
      <c r="A12" s="194">
        <v>84.230800000000002</v>
      </c>
      <c r="B12" s="214" t="s">
        <v>147</v>
      </c>
    </row>
    <row r="13" spans="1:4" x14ac:dyDescent="0.25">
      <c r="A13" s="194">
        <v>7.8257300000000001</v>
      </c>
      <c r="B13" s="214" t="s">
        <v>148</v>
      </c>
    </row>
    <row r="14" spans="1:4" ht="15.75" thickBot="1" x14ac:dyDescent="0.3">
      <c r="A14" s="209">
        <v>1.69347</v>
      </c>
      <c r="B14" s="228" t="s">
        <v>149</v>
      </c>
      <c r="C14" s="209"/>
    </row>
    <row r="15" spans="1:4" x14ac:dyDescent="0.25">
      <c r="A15" s="194">
        <f>SUM(A12:A14)</f>
        <v>93.750000000000014</v>
      </c>
      <c r="B15" s="214" t="s">
        <v>150</v>
      </c>
    </row>
    <row r="16" spans="1:4" x14ac:dyDescent="0.25">
      <c r="A16" s="194">
        <f>PRODUCT(A12:A14)</f>
        <v>1116.2803836576995</v>
      </c>
      <c r="B16" s="214" t="s">
        <v>151</v>
      </c>
    </row>
    <row r="18" spans="1:2" x14ac:dyDescent="0.25">
      <c r="A18" s="194">
        <f>SUM(B8,C9,D10)</f>
        <v>93.75</v>
      </c>
      <c r="B18" s="214" t="s">
        <v>132</v>
      </c>
    </row>
    <row r="19" spans="1:2" x14ac:dyDescent="0.25">
      <c r="A19" s="194">
        <f>MDETERM(B8:D10)</f>
        <v>1116.2812500000002</v>
      </c>
      <c r="B19" s="214" t="s">
        <v>152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90" zoomScaleNormal="90" workbookViewId="0">
      <selection activeCell="K25" sqref="K25"/>
    </sheetView>
  </sheetViews>
  <sheetFormatPr defaultRowHeight="12.75" x14ac:dyDescent="0.2"/>
  <sheetData>
    <row r="1" spans="1:10" ht="14.1" customHeight="1" x14ac:dyDescent="0.2">
      <c r="E1" s="97" t="s">
        <v>112</v>
      </c>
    </row>
    <row r="2" spans="1:10" x14ac:dyDescent="0.2">
      <c r="A2" s="97" t="s">
        <v>86</v>
      </c>
    </row>
    <row r="3" spans="1:10" x14ac:dyDescent="0.2">
      <c r="A3" s="97" t="s">
        <v>113</v>
      </c>
    </row>
    <row r="4" spans="1:10" x14ac:dyDescent="0.2">
      <c r="J4" s="190" t="s">
        <v>114</v>
      </c>
    </row>
    <row r="6" spans="1:10" ht="12.75" customHeight="1" x14ac:dyDescent="0.2"/>
    <row r="11" spans="1:10" ht="12.75" customHeight="1" x14ac:dyDescent="0.2"/>
    <row r="16" spans="1:10" ht="12.75" customHeight="1" x14ac:dyDescent="0.2"/>
    <row r="26" ht="27.2" customHeight="1"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Data</vt:lpstr>
      <vt:lpstr>Plots</vt:lpstr>
      <vt:lpstr>Component solution</vt:lpstr>
      <vt:lpstr>WolframAlpha</vt:lpstr>
      <vt:lpstr>Demo</vt:lpstr>
      <vt:lpstr>set 1</vt:lpstr>
      <vt:lpstr>set 2</vt:lpstr>
      <vt:lpstr>set 3</vt:lpstr>
      <vt:lpstr>JMP 1</vt:lpstr>
      <vt:lpstr>JMP 2</vt:lpstr>
      <vt:lpstr>SPSS</vt:lpstr>
      <vt:lpstr>COV Prin. Comp</vt:lpstr>
      <vt:lpstr>Principal Components</vt:lpstr>
      <vt:lpstr>Plot All</vt:lpstr>
      <vt:lpstr>SAS 1</vt:lpstr>
      <vt:lpstr>SAS Prin Comp</vt:lpstr>
      <vt:lpstr>Sheet5</vt:lpstr>
      <vt:lpstr>X_1</vt:lpstr>
    </vt:vector>
  </TitlesOfParts>
  <Company>VCU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Andrews</dc:creator>
  <cp:lastModifiedBy>RAndrews</cp:lastModifiedBy>
  <dcterms:created xsi:type="dcterms:W3CDTF">2004-01-23T02:15:31Z</dcterms:created>
  <dcterms:modified xsi:type="dcterms:W3CDTF">2016-02-02T03:08:51Z</dcterms:modified>
</cp:coreProperties>
</file>