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embeddings/oleObject2.bin" ContentType="application/vnd.openxmlformats-officedocument.oleObject"/>
  <Override PartName="/xl/drawings/drawing6.xml" ContentType="application/vnd.openxmlformats-officedocument.drawing+xml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embeddings/oleObject4.bin" ContentType="application/vnd.openxmlformats-officedocument.oleObject"/>
  <Override PartName="/xl/drawings/drawing9.xml" ContentType="application/vnd.openxmlformats-officedocument.drawing+xml"/>
  <Override PartName="/xl/embeddings/oleObject5.bin" ContentType="application/vnd.openxmlformats-officedocument.oleObject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rews\Documents\643\"/>
    </mc:Choice>
  </mc:AlternateContent>
  <bookViews>
    <workbookView xWindow="0" yWindow="0" windowWidth="11490" windowHeight="4560"/>
  </bookViews>
  <sheets>
    <sheet name="Data" sheetId="1" r:id="rId1"/>
    <sheet name="Logistic" sheetId="9" r:id="rId2"/>
    <sheet name="y =1st order fcn. " sheetId="2" r:id="rId3"/>
    <sheet name="y = f(ln(odds))" sheetId="3" r:id="rId4"/>
    <sheet name="Likelihood" sheetId="5" r:id="rId5"/>
    <sheet name="y = 2nd order fcn." sheetId="4" r:id="rId6"/>
    <sheet name="Compare" sheetId="6" r:id="rId7"/>
    <sheet name="JMP" sheetId="7" r:id="rId8"/>
    <sheet name="Motorcycles" sheetId="8" r:id="rId9"/>
    <sheet name="Sheet1" sheetId="10" r:id="rId10"/>
  </sheets>
  <definedNames>
    <definedName name="solver_adj" localSheetId="4" hidden="1">Likelihood!$D$3:$E$3</definedName>
    <definedName name="solver_adj" localSheetId="5" hidden="1">'y = 2nd order fcn.'!$A$2:$C$2</definedName>
    <definedName name="solver_adj" localSheetId="2" hidden="1">'y =1st order fcn. '!$A$3:$B$3</definedName>
    <definedName name="solver_cvg" localSheetId="4" hidden="1">0.0001</definedName>
    <definedName name="solver_cvg" localSheetId="5" hidden="1">0.001</definedName>
    <definedName name="solver_cvg" localSheetId="2" hidden="1">0.001</definedName>
    <definedName name="solver_drv" localSheetId="4" hidden="1">1</definedName>
    <definedName name="solver_drv" localSheetId="5" hidden="1">1</definedName>
    <definedName name="solver_drv" localSheetId="2" hidden="1">1</definedName>
    <definedName name="solver_eng" localSheetId="5" hidden="1">1</definedName>
    <definedName name="solver_eng" localSheetId="2" hidden="1">1</definedName>
    <definedName name="solver_est" localSheetId="4" hidden="1">1</definedName>
    <definedName name="solver_est" localSheetId="5" hidden="1">1</definedName>
    <definedName name="solver_est" localSheetId="2" hidden="1">1</definedName>
    <definedName name="solver_itr" localSheetId="4" hidden="1">100</definedName>
    <definedName name="solver_itr" localSheetId="5" hidden="1">100</definedName>
    <definedName name="solver_itr" localSheetId="2" hidden="1">100</definedName>
    <definedName name="solver_lhs1" localSheetId="5" hidden="1">'y = 2nd order fcn.'!$B$5:$B$11</definedName>
    <definedName name="solver_lhs1" localSheetId="2" hidden="1">'y =1st order fcn. '!$B$10:$B$16</definedName>
    <definedName name="solver_lhs2" localSheetId="5" hidden="1">'y = 2nd order fcn.'!$B$5:$B$11</definedName>
    <definedName name="solver_lin" localSheetId="4" hidden="1">2</definedName>
    <definedName name="solver_lin" localSheetId="5" hidden="1">2</definedName>
    <definedName name="solver_lin" localSheetId="2" hidden="1">2</definedName>
    <definedName name="solver_mip" localSheetId="5" hidden="1">2147483647</definedName>
    <definedName name="solver_mip" localSheetId="2" hidden="1">2147483647</definedName>
    <definedName name="solver_mni" localSheetId="5" hidden="1">30</definedName>
    <definedName name="solver_mni" localSheetId="2" hidden="1">30</definedName>
    <definedName name="solver_mrt" localSheetId="5" hidden="1">0.075</definedName>
    <definedName name="solver_mrt" localSheetId="2" hidden="1">0.075</definedName>
    <definedName name="solver_msl" localSheetId="5" hidden="1">2</definedName>
    <definedName name="solver_msl" localSheetId="2" hidden="1">2</definedName>
    <definedName name="solver_neg" localSheetId="4" hidden="1">2</definedName>
    <definedName name="solver_neg" localSheetId="5" hidden="1">2</definedName>
    <definedName name="solver_neg" localSheetId="2" hidden="1">2</definedName>
    <definedName name="solver_nod" localSheetId="5" hidden="1">2147483647</definedName>
    <definedName name="solver_nod" localSheetId="2" hidden="1">2147483647</definedName>
    <definedName name="solver_num" localSheetId="4" hidden="1">0</definedName>
    <definedName name="solver_num" localSheetId="5" hidden="1">2</definedName>
    <definedName name="solver_num" localSheetId="2" hidden="1">1</definedName>
    <definedName name="solver_nwt" localSheetId="4" hidden="1">1</definedName>
    <definedName name="solver_nwt" localSheetId="5" hidden="1">1</definedName>
    <definedName name="solver_nwt" localSheetId="2" hidden="1">1</definedName>
    <definedName name="solver_opt" localSheetId="4" hidden="1">Likelihood!$H$3</definedName>
    <definedName name="solver_opt" localSheetId="5" hidden="1">'y = 2nd order fcn.'!$G$1</definedName>
    <definedName name="solver_opt" localSheetId="2" hidden="1">'y =1st order fcn. '!$G$1</definedName>
    <definedName name="solver_pre" localSheetId="4" hidden="1">0.000001</definedName>
    <definedName name="solver_pre" localSheetId="5" hidden="1">0.000001</definedName>
    <definedName name="solver_pre" localSheetId="2" hidden="1">0.000001</definedName>
    <definedName name="solver_rbv" localSheetId="5" hidden="1">1</definedName>
    <definedName name="solver_rbv" localSheetId="2" hidden="1">1</definedName>
    <definedName name="solver_rel1" localSheetId="5" hidden="1">1</definedName>
    <definedName name="solver_rel1" localSheetId="2" hidden="1">1</definedName>
    <definedName name="solver_rel2" localSheetId="5" hidden="1">3</definedName>
    <definedName name="solver_rhs1" localSheetId="5" hidden="1">1</definedName>
    <definedName name="solver_rhs1" localSheetId="2" hidden="1">1</definedName>
    <definedName name="solver_rhs2" localSheetId="5" hidden="1">0</definedName>
    <definedName name="solver_rlx" localSheetId="5" hidden="1">1</definedName>
    <definedName name="solver_rlx" localSheetId="2" hidden="1">1</definedName>
    <definedName name="solver_rsd" localSheetId="5" hidden="1">0</definedName>
    <definedName name="solver_rsd" localSheetId="2" hidden="1">0</definedName>
    <definedName name="solver_scl" localSheetId="4" hidden="1">2</definedName>
    <definedName name="solver_scl" localSheetId="5" hidden="1">2</definedName>
    <definedName name="solver_scl" localSheetId="2" hidden="1">2</definedName>
    <definedName name="solver_sho" localSheetId="4" hidden="1">2</definedName>
    <definedName name="solver_sho" localSheetId="5" hidden="1">2</definedName>
    <definedName name="solver_sho" localSheetId="2" hidden="1">2</definedName>
    <definedName name="solver_ssz" localSheetId="5" hidden="1">100</definedName>
    <definedName name="solver_ssz" localSheetId="2" hidden="1">100</definedName>
    <definedName name="solver_tim" localSheetId="4" hidden="1">100</definedName>
    <definedName name="solver_tim" localSheetId="5" hidden="1">100</definedName>
    <definedName name="solver_tim" localSheetId="2" hidden="1">100</definedName>
    <definedName name="solver_tmp" localSheetId="5" hidden="1">1</definedName>
    <definedName name="solver_tmp" localSheetId="2" hidden="1">1</definedName>
    <definedName name="solver_tol" localSheetId="4" hidden="1">0.05</definedName>
    <definedName name="solver_tol" localSheetId="5" hidden="1">0.05</definedName>
    <definedName name="solver_tol" localSheetId="2" hidden="1">0.05</definedName>
    <definedName name="solver_typ" localSheetId="4" hidden="1">1</definedName>
    <definedName name="solver_typ" localSheetId="5" hidden="1">2</definedName>
    <definedName name="solver_typ" localSheetId="2" hidden="1">2</definedName>
    <definedName name="solver_val" localSheetId="4" hidden="1">0</definedName>
    <definedName name="solver_val" localSheetId="5" hidden="1">0</definedName>
    <definedName name="solver_val" localSheetId="2" hidden="1">0</definedName>
    <definedName name="solver_ver" localSheetId="5" hidden="1">3</definedName>
    <definedName name="solver_ver" localSheetId="2" hidden="1">3</definedName>
  </definedNames>
  <calcPr calcId="171027"/>
</workbook>
</file>

<file path=xl/calcChain.xml><?xml version="1.0" encoding="utf-8"?>
<calcChain xmlns="http://schemas.openxmlformats.org/spreadsheetml/2006/main">
  <c r="K43" i="8" l="1"/>
  <c r="K42" i="8"/>
  <c r="K41" i="8"/>
  <c r="K44" i="8" s="1"/>
  <c r="K45" i="8" s="1"/>
  <c r="K46" i="8" s="1"/>
  <c r="K47" i="8" s="1"/>
  <c r="D34" i="7"/>
  <c r="D33" i="7"/>
  <c r="D35" i="7"/>
  <c r="D36" i="7" s="1"/>
  <c r="D37" i="7" s="1"/>
  <c r="F5" i="6"/>
  <c r="F4" i="6"/>
  <c r="F3" i="6"/>
  <c r="D4" i="6"/>
  <c r="D3" i="6"/>
  <c r="C4" i="6"/>
  <c r="C3" i="6"/>
  <c r="N36" i="8"/>
  <c r="O36" i="8" s="1"/>
  <c r="N35" i="8"/>
  <c r="M10" i="8"/>
  <c r="N10" i="8" s="1"/>
  <c r="M9" i="8"/>
  <c r="C10" i="3"/>
  <c r="B10" i="3"/>
  <c r="F11" i="5"/>
  <c r="G11" i="5" s="1"/>
  <c r="F12" i="5"/>
  <c r="F13" i="5"/>
  <c r="G13" i="5" s="1"/>
  <c r="F14" i="5"/>
  <c r="G14" i="5" s="1"/>
  <c r="H14" i="5" s="1"/>
  <c r="F15" i="5"/>
  <c r="G15" i="5" s="1"/>
  <c r="F16" i="5"/>
  <c r="F17" i="5"/>
  <c r="G17" i="5" s="1"/>
  <c r="F18" i="5"/>
  <c r="F19" i="5"/>
  <c r="G19" i="5" s="1"/>
  <c r="F20" i="5"/>
  <c r="G20" i="5"/>
  <c r="F21" i="5"/>
  <c r="F22" i="5"/>
  <c r="F23" i="5"/>
  <c r="G23" i="5" s="1"/>
  <c r="F24" i="5"/>
  <c r="G24" i="5" s="1"/>
  <c r="H24" i="5" s="1"/>
  <c r="F25" i="5"/>
  <c r="F26" i="5"/>
  <c r="F27" i="5"/>
  <c r="G27" i="5"/>
  <c r="H27" i="5" s="1"/>
  <c r="F28" i="5"/>
  <c r="F29" i="5"/>
  <c r="F30" i="5"/>
  <c r="G30" i="5"/>
  <c r="F31" i="5"/>
  <c r="F32" i="5"/>
  <c r="F33" i="5"/>
  <c r="G33" i="5" s="1"/>
  <c r="F34" i="5"/>
  <c r="F35" i="5"/>
  <c r="F36" i="5"/>
  <c r="F37" i="5"/>
  <c r="F38" i="5"/>
  <c r="G38" i="5" s="1"/>
  <c r="H38" i="5" s="1"/>
  <c r="F39" i="5"/>
  <c r="G39" i="5" s="1"/>
  <c r="F40" i="5"/>
  <c r="G40" i="5"/>
  <c r="F41" i="5"/>
  <c r="G41" i="5" s="1"/>
  <c r="F42" i="5"/>
  <c r="G42" i="5"/>
  <c r="F43" i="5"/>
  <c r="G43" i="5" s="1"/>
  <c r="F44" i="5"/>
  <c r="G44" i="5" s="1"/>
  <c r="F45" i="5"/>
  <c r="F46" i="5"/>
  <c r="F47" i="5"/>
  <c r="G47" i="5" s="1"/>
  <c r="F48" i="5"/>
  <c r="F49" i="5"/>
  <c r="F50" i="5"/>
  <c r="F51" i="5"/>
  <c r="G51" i="5" s="1"/>
  <c r="F52" i="5"/>
  <c r="F53" i="5"/>
  <c r="F54" i="5"/>
  <c r="G54" i="5" s="1"/>
  <c r="F55" i="5"/>
  <c r="F56" i="5"/>
  <c r="G56" i="5" s="1"/>
  <c r="F57" i="5"/>
  <c r="F58" i="5"/>
  <c r="F59" i="5"/>
  <c r="F60" i="5"/>
  <c r="G60" i="5" s="1"/>
  <c r="F61" i="5"/>
  <c r="G61" i="5" s="1"/>
  <c r="F62" i="5"/>
  <c r="G62" i="5" s="1"/>
  <c r="F63" i="5"/>
  <c r="G63" i="5" s="1"/>
  <c r="F64" i="5"/>
  <c r="G64" i="5" s="1"/>
  <c r="F65" i="5"/>
  <c r="F66" i="5"/>
  <c r="F67" i="5"/>
  <c r="F68" i="5"/>
  <c r="G68" i="5" s="1"/>
  <c r="H68" i="5" s="1"/>
  <c r="F69" i="5"/>
  <c r="F70" i="5"/>
  <c r="F71" i="5"/>
  <c r="F72" i="5"/>
  <c r="G72" i="5" s="1"/>
  <c r="F73" i="5"/>
  <c r="G73" i="5"/>
  <c r="F74" i="5"/>
  <c r="G74" i="5" s="1"/>
  <c r="F75" i="5"/>
  <c r="F76" i="5"/>
  <c r="F77" i="5"/>
  <c r="G77" i="5" s="1"/>
  <c r="F78" i="5"/>
  <c r="G78" i="5" s="1"/>
  <c r="F79" i="5"/>
  <c r="H79" i="5" s="1"/>
  <c r="G79" i="5"/>
  <c r="F10" i="5"/>
  <c r="G4" i="6"/>
  <c r="G3" i="6"/>
  <c r="G9" i="6" s="1"/>
  <c r="G33" i="6" s="1"/>
  <c r="G14" i="6"/>
  <c r="D6" i="4"/>
  <c r="D7" i="4"/>
  <c r="E7" i="4"/>
  <c r="H7" i="4" s="1"/>
  <c r="I7" i="4" s="1"/>
  <c r="D8" i="4"/>
  <c r="E8" i="4" s="1"/>
  <c r="H8" i="4" s="1"/>
  <c r="I8" i="4" s="1"/>
  <c r="D9" i="4"/>
  <c r="E9" i="4"/>
  <c r="H9" i="4" s="1"/>
  <c r="I9" i="4" s="1"/>
  <c r="D10" i="4"/>
  <c r="E10" i="4" s="1"/>
  <c r="D11" i="4"/>
  <c r="E11" i="4"/>
  <c r="D5" i="4"/>
  <c r="E5" i="4"/>
  <c r="G45" i="5"/>
  <c r="G76" i="5"/>
  <c r="D5" i="3"/>
  <c r="D6" i="3"/>
  <c r="D7" i="3"/>
  <c r="D8" i="3"/>
  <c r="E8" i="3" s="1"/>
  <c r="C8" i="3" s="1"/>
  <c r="B8" i="3" s="1"/>
  <c r="D9" i="3"/>
  <c r="D4" i="3"/>
  <c r="D11" i="2"/>
  <c r="D12" i="2"/>
  <c r="C12" i="2" s="1"/>
  <c r="D13" i="2"/>
  <c r="C13" i="2" s="1"/>
  <c r="D14" i="2"/>
  <c r="C14" i="2" s="1"/>
  <c r="D15" i="2"/>
  <c r="D16" i="2"/>
  <c r="C16" i="2" s="1"/>
  <c r="D10" i="2"/>
  <c r="C10" i="2" s="1"/>
  <c r="B6" i="1"/>
  <c r="B7" i="1"/>
  <c r="E24" i="5"/>
  <c r="C24" i="5" s="1"/>
  <c r="B8" i="1"/>
  <c r="B9" i="1"/>
  <c r="E40" i="5"/>
  <c r="C40" i="5" s="1"/>
  <c r="B11" i="6"/>
  <c r="B25" i="6" s="1"/>
  <c r="B10" i="1"/>
  <c r="B11" i="1"/>
  <c r="E63" i="5"/>
  <c r="C63" i="5" s="1"/>
  <c r="E60" i="5"/>
  <c r="C60" i="5" s="1"/>
  <c r="B13" i="6"/>
  <c r="B12" i="1"/>
  <c r="E70" i="5"/>
  <c r="C70" i="5" s="1"/>
  <c r="B14" i="6"/>
  <c r="B38" i="6" s="1"/>
  <c r="B13" i="4"/>
  <c r="B12" i="4"/>
  <c r="B6" i="4"/>
  <c r="B7" i="4"/>
  <c r="G7" i="4"/>
  <c r="B8" i="4"/>
  <c r="B9" i="4"/>
  <c r="B10" i="4"/>
  <c r="B11" i="4"/>
  <c r="G11" i="4" s="1"/>
  <c r="B5" i="4"/>
  <c r="E6" i="4"/>
  <c r="H6" i="4" s="1"/>
  <c r="I6" i="4" s="1"/>
  <c r="G6" i="4"/>
  <c r="E7" i="3"/>
  <c r="C7" i="3"/>
  <c r="B7" i="3" s="1"/>
  <c r="E5" i="3"/>
  <c r="C5" i="3" s="1"/>
  <c r="B5" i="3" s="1"/>
  <c r="B18" i="2"/>
  <c r="B19" i="2"/>
  <c r="B20" i="2"/>
  <c r="B17" i="2"/>
  <c r="B10" i="2"/>
  <c r="B11" i="2"/>
  <c r="C11" i="2"/>
  <c r="B12" i="2"/>
  <c r="F12" i="2" s="1"/>
  <c r="B13" i="2"/>
  <c r="B14" i="2"/>
  <c r="B15" i="2"/>
  <c r="F15" i="2" s="1"/>
  <c r="C15" i="2"/>
  <c r="B16" i="2"/>
  <c r="D12" i="6"/>
  <c r="D36" i="6" s="1"/>
  <c r="G29" i="5"/>
  <c r="G25" i="5"/>
  <c r="G21" i="5"/>
  <c r="E6" i="3"/>
  <c r="G75" i="5"/>
  <c r="H75" i="5" s="1"/>
  <c r="G71" i="5"/>
  <c r="G67" i="5"/>
  <c r="B35" i="6"/>
  <c r="E10" i="5"/>
  <c r="E11" i="5"/>
  <c r="C11" i="5"/>
  <c r="E12" i="5"/>
  <c r="C12" i="5"/>
  <c r="E13" i="5"/>
  <c r="C13" i="5"/>
  <c r="E14" i="5"/>
  <c r="C14" i="5"/>
  <c r="E15" i="5"/>
  <c r="C15" i="5"/>
  <c r="E17" i="5"/>
  <c r="C17" i="5" s="1"/>
  <c r="E18" i="5"/>
  <c r="C18" i="5" s="1"/>
  <c r="E19" i="5"/>
  <c r="H19" i="5" s="1"/>
  <c r="B8" i="6"/>
  <c r="E16" i="5"/>
  <c r="G28" i="5"/>
  <c r="G26" i="5"/>
  <c r="G22" i="5"/>
  <c r="G15" i="6"/>
  <c r="G8" i="6"/>
  <c r="G32" i="6" s="1"/>
  <c r="G11" i="6"/>
  <c r="G25" i="6" s="1"/>
  <c r="G12" i="6"/>
  <c r="G36" i="6" s="1"/>
  <c r="G53" i="5"/>
  <c r="G57" i="5"/>
  <c r="B32" i="6"/>
  <c r="G12" i="5"/>
  <c r="G10" i="5"/>
  <c r="G58" i="5"/>
  <c r="G35" i="5"/>
  <c r="G32" i="5"/>
  <c r="G37" i="5"/>
  <c r="G52" i="5"/>
  <c r="G59" i="5"/>
  <c r="G16" i="5"/>
  <c r="G18" i="5"/>
  <c r="H18" i="5" s="1"/>
  <c r="G36" i="5"/>
  <c r="G31" i="5"/>
  <c r="B28" i="6"/>
  <c r="E31" i="5"/>
  <c r="E21" i="5"/>
  <c r="C21" i="5" s="1"/>
  <c r="H21" i="5"/>
  <c r="E23" i="5"/>
  <c r="C23" i="5" s="1"/>
  <c r="E25" i="5"/>
  <c r="E27" i="5"/>
  <c r="C27" i="5" s="1"/>
  <c r="E29" i="5"/>
  <c r="H29" i="5" s="1"/>
  <c r="B9" i="6"/>
  <c r="B23" i="6" s="1"/>
  <c r="E26" i="5"/>
  <c r="C26" i="5"/>
  <c r="E22" i="5"/>
  <c r="C22" i="5"/>
  <c r="E77" i="5"/>
  <c r="E76" i="5"/>
  <c r="C76" i="5" s="1"/>
  <c r="H76" i="5"/>
  <c r="E73" i="5"/>
  <c r="C73" i="5" s="1"/>
  <c r="E69" i="5"/>
  <c r="C69" i="5"/>
  <c r="E68" i="5"/>
  <c r="C68" i="5"/>
  <c r="E65" i="5"/>
  <c r="C65" i="5"/>
  <c r="E64" i="5"/>
  <c r="C64" i="5"/>
  <c r="E61" i="5"/>
  <c r="E47" i="5"/>
  <c r="C47" i="5" s="1"/>
  <c r="E46" i="5"/>
  <c r="C46" i="5"/>
  <c r="E72" i="5"/>
  <c r="E45" i="5"/>
  <c r="E78" i="5"/>
  <c r="C78" i="5"/>
  <c r="E75" i="5"/>
  <c r="C75" i="5" s="1"/>
  <c r="E71" i="5"/>
  <c r="C71" i="5"/>
  <c r="E66" i="5"/>
  <c r="C66" i="5"/>
  <c r="E62" i="5"/>
  <c r="C62" i="5" s="1"/>
  <c r="E49" i="5"/>
  <c r="C49" i="5" s="1"/>
  <c r="E44" i="5"/>
  <c r="E43" i="5"/>
  <c r="E41" i="5"/>
  <c r="C41" i="5" s="1"/>
  <c r="E28" i="5"/>
  <c r="H28" i="5" s="1"/>
  <c r="C28" i="5"/>
  <c r="E20" i="5"/>
  <c r="E79" i="5"/>
  <c r="C79" i="5"/>
  <c r="E74" i="5"/>
  <c r="C74" i="5"/>
  <c r="E67" i="5"/>
  <c r="E48" i="5"/>
  <c r="C48" i="5"/>
  <c r="E42" i="5"/>
  <c r="F9" i="4"/>
  <c r="F7" i="4"/>
  <c r="H11" i="4"/>
  <c r="I11" i="4"/>
  <c r="F11" i="4"/>
  <c r="F8" i="4"/>
  <c r="G8" i="4"/>
  <c r="F6" i="4"/>
  <c r="H22" i="5"/>
  <c r="H26" i="5"/>
  <c r="C77" i="5"/>
  <c r="B37" i="6"/>
  <c r="B27" i="6"/>
  <c r="E52" i="5"/>
  <c r="H52" i="5" s="1"/>
  <c r="B12" i="6"/>
  <c r="E59" i="5"/>
  <c r="C59" i="5" s="1"/>
  <c r="E56" i="5"/>
  <c r="G65" i="5"/>
  <c r="H65" i="5" s="1"/>
  <c r="G50" i="5"/>
  <c r="G46" i="5"/>
  <c r="H46" i="5"/>
  <c r="O35" i="8"/>
  <c r="N37" i="8"/>
  <c r="O37" i="8" s="1"/>
  <c r="H47" i="5"/>
  <c r="E57" i="5"/>
  <c r="H57" i="5" s="1"/>
  <c r="F19" i="1"/>
  <c r="E34" i="5"/>
  <c r="C34" i="5" s="1"/>
  <c r="E38" i="5"/>
  <c r="C38" i="5"/>
  <c r="E33" i="5"/>
  <c r="C33" i="5" s="1"/>
  <c r="E36" i="5"/>
  <c r="H36" i="5" s="1"/>
  <c r="H17" i="5"/>
  <c r="B33" i="6"/>
  <c r="C10" i="5"/>
  <c r="H10" i="5"/>
  <c r="M11" i="8"/>
  <c r="N11" i="8"/>
  <c r="N9" i="8"/>
  <c r="H12" i="5"/>
  <c r="G38" i="6"/>
  <c r="E4" i="3"/>
  <c r="C4" i="3" s="1"/>
  <c r="B4" i="3" s="1"/>
  <c r="G70" i="5"/>
  <c r="H70" i="5" s="1"/>
  <c r="F10" i="6"/>
  <c r="F34" i="6"/>
  <c r="F11" i="6"/>
  <c r="F25" i="6" s="1"/>
  <c r="F8" i="6"/>
  <c r="F22" i="6" s="1"/>
  <c r="F32" i="6"/>
  <c r="C36" i="5"/>
  <c r="H59" i="5"/>
  <c r="C52" i="5"/>
  <c r="H33" i="5"/>
  <c r="C57" i="5"/>
  <c r="F10" i="4" l="1"/>
  <c r="H10" i="4"/>
  <c r="I10" i="4" s="1"/>
  <c r="H34" i="5"/>
  <c r="F35" i="6"/>
  <c r="H42" i="5"/>
  <c r="C42" i="5"/>
  <c r="H72" i="5"/>
  <c r="C72" i="5"/>
  <c r="G34" i="5"/>
  <c r="B22" i="6"/>
  <c r="F27" i="6"/>
  <c r="E58" i="5"/>
  <c r="E53" i="5"/>
  <c r="E54" i="5"/>
  <c r="C54" i="5" s="1"/>
  <c r="E51" i="5"/>
  <c r="C51" i="5" s="1"/>
  <c r="E50" i="5"/>
  <c r="E55" i="5"/>
  <c r="C55" i="5" s="1"/>
  <c r="E30" i="5"/>
  <c r="E32" i="5"/>
  <c r="C32" i="5" s="1"/>
  <c r="B10" i="6"/>
  <c r="E39" i="5"/>
  <c r="C39" i="5" s="1"/>
  <c r="E35" i="5"/>
  <c r="E37" i="5"/>
  <c r="H37" i="5" s="1"/>
  <c r="F18" i="1"/>
  <c r="E9" i="3"/>
  <c r="C9" i="3" s="1"/>
  <c r="B9" i="3" s="1"/>
  <c r="B18" i="3" s="1"/>
  <c r="E4" i="6" s="1"/>
  <c r="H71" i="5"/>
  <c r="G55" i="5"/>
  <c r="H55" i="5"/>
  <c r="D26" i="6"/>
  <c r="G26" i="6"/>
  <c r="G48" i="5"/>
  <c r="H48" i="5"/>
  <c r="H41" i="5"/>
  <c r="B26" i="6"/>
  <c r="H56" i="5"/>
  <c r="C56" i="5"/>
  <c r="G23" i="6"/>
  <c r="C25" i="5"/>
  <c r="H25" i="5"/>
  <c r="C31" i="5"/>
  <c r="H31" i="5"/>
  <c r="G10" i="4"/>
  <c r="G1" i="4" s="1"/>
  <c r="G66" i="5"/>
  <c r="H66" i="5"/>
  <c r="H62" i="5"/>
  <c r="F5" i="4"/>
  <c r="H5" i="4"/>
  <c r="I5" i="4" s="1"/>
  <c r="B36" i="6"/>
  <c r="G5" i="4"/>
  <c r="G69" i="5"/>
  <c r="H69" i="5" s="1"/>
  <c r="D10" i="6"/>
  <c r="D34" i="6" s="1"/>
  <c r="D14" i="6"/>
  <c r="F14" i="6"/>
  <c r="F28" i="6" s="1"/>
  <c r="F12" i="6"/>
  <c r="F15" i="6"/>
  <c r="F13" i="6"/>
  <c r="F37" i="6" s="1"/>
  <c r="H23" i="5"/>
  <c r="D8" i="6"/>
  <c r="D32" i="6" s="1"/>
  <c r="H44" i="5"/>
  <c r="H77" i="5"/>
  <c r="H13" i="5"/>
  <c r="G10" i="6"/>
  <c r="G34" i="6" s="1"/>
  <c r="G9" i="4"/>
  <c r="H78" i="5"/>
  <c r="H64" i="5"/>
  <c r="H60" i="5"/>
  <c r="F9" i="6"/>
  <c r="H74" i="5"/>
  <c r="H61" i="5"/>
  <c r="H15" i="5"/>
  <c r="H54" i="5"/>
  <c r="G13" i="6"/>
  <c r="H16" i="5"/>
  <c r="F13" i="2"/>
  <c r="C6" i="3"/>
  <c r="B6" i="3" s="1"/>
  <c r="B17" i="3" s="1"/>
  <c r="E3" i="6" s="1"/>
  <c r="H63" i="5"/>
  <c r="H39" i="5"/>
  <c r="H11" i="5"/>
  <c r="C8" i="6"/>
  <c r="C22" i="6" s="1"/>
  <c r="C10" i="6"/>
  <c r="C34" i="6" s="1"/>
  <c r="C9" i="6"/>
  <c r="C12" i="6"/>
  <c r="C11" i="6"/>
  <c r="C13" i="6"/>
  <c r="C14" i="6"/>
  <c r="C38" i="6" s="1"/>
  <c r="C15" i="6"/>
  <c r="F10" i="2"/>
  <c r="F11" i="2"/>
  <c r="F16" i="2"/>
  <c r="C67" i="5"/>
  <c r="H67" i="5"/>
  <c r="D24" i="6"/>
  <c r="G24" i="6"/>
  <c r="C37" i="5"/>
  <c r="C20" i="5"/>
  <c r="H20" i="5"/>
  <c r="H45" i="5"/>
  <c r="C45" i="5"/>
  <c r="F36" i="6"/>
  <c r="F26" i="6"/>
  <c r="F38" i="6"/>
  <c r="F14" i="2"/>
  <c r="H51" i="5"/>
  <c r="H43" i="5"/>
  <c r="C43" i="5"/>
  <c r="G12" i="4"/>
  <c r="H49" i="5"/>
  <c r="F23" i="6"/>
  <c r="F33" i="6"/>
  <c r="F18" i="6" s="1"/>
  <c r="C61" i="5"/>
  <c r="H73" i="5"/>
  <c r="C19" i="5"/>
  <c r="H40" i="5"/>
  <c r="G49" i="5"/>
  <c r="C44" i="5"/>
  <c r="G22" i="6"/>
  <c r="C29" i="5"/>
  <c r="G35" i="6"/>
  <c r="C16" i="5"/>
  <c r="D15" i="6"/>
  <c r="D11" i="6"/>
  <c r="D13" i="6"/>
  <c r="G28" i="6"/>
  <c r="E7" i="1"/>
  <c r="F7" i="1" s="1"/>
  <c r="E12" i="1"/>
  <c r="F12" i="1" s="1"/>
  <c r="E13" i="1"/>
  <c r="E6" i="1"/>
  <c r="F6" i="1" s="1"/>
  <c r="D9" i="6"/>
  <c r="D33" i="6" s="1"/>
  <c r="H32" i="5" l="1"/>
  <c r="G37" i="6"/>
  <c r="G27" i="6"/>
  <c r="G17" i="6" s="1"/>
  <c r="D38" i="6"/>
  <c r="D28" i="6"/>
  <c r="C35" i="5"/>
  <c r="H35" i="5"/>
  <c r="H30" i="5"/>
  <c r="H3" i="5" s="1"/>
  <c r="C30" i="5"/>
  <c r="D22" i="6"/>
  <c r="C53" i="5"/>
  <c r="H53" i="5"/>
  <c r="G18" i="6"/>
  <c r="E10" i="1"/>
  <c r="F10" i="1" s="1"/>
  <c r="E8" i="1"/>
  <c r="F8" i="1" s="1"/>
  <c r="E11" i="1"/>
  <c r="F11" i="1" s="1"/>
  <c r="E9" i="1"/>
  <c r="F9" i="1" s="1"/>
  <c r="B34" i="6"/>
  <c r="F24" i="6"/>
  <c r="F17" i="6" s="1"/>
  <c r="B24" i="6"/>
  <c r="C50" i="5"/>
  <c r="H50" i="5"/>
  <c r="H58" i="5"/>
  <c r="C58" i="5"/>
  <c r="C32" i="6"/>
  <c r="C24" i="6"/>
  <c r="F17" i="2"/>
  <c r="C23" i="6"/>
  <c r="C33" i="6"/>
  <c r="C37" i="6"/>
  <c r="C27" i="6"/>
  <c r="C35" i="6"/>
  <c r="C25" i="6"/>
  <c r="C28" i="6"/>
  <c r="C36" i="6"/>
  <c r="C26" i="6"/>
  <c r="F13" i="1"/>
  <c r="F16" i="1" s="1"/>
  <c r="G1" i="2"/>
  <c r="D27" i="6"/>
  <c r="D37" i="6"/>
  <c r="D23" i="6"/>
  <c r="D17" i="6" s="1"/>
  <c r="D25" i="6"/>
  <c r="D35" i="6"/>
  <c r="D18" i="6" s="1"/>
  <c r="E10" i="6"/>
  <c r="E8" i="6"/>
  <c r="E12" i="6"/>
  <c r="E15" i="6"/>
  <c r="E13" i="6"/>
  <c r="E9" i="6"/>
  <c r="E11" i="6"/>
  <c r="E14" i="6"/>
  <c r="C17" i="6" l="1"/>
  <c r="C18" i="6"/>
  <c r="E27" i="6"/>
  <c r="E37" i="6"/>
  <c r="E25" i="6"/>
  <c r="E35" i="6"/>
  <c r="E26" i="6"/>
  <c r="E36" i="6"/>
  <c r="E33" i="6"/>
  <c r="E23" i="6"/>
  <c r="E32" i="6"/>
  <c r="E22" i="6"/>
  <c r="E34" i="6"/>
  <c r="E24" i="6"/>
  <c r="E28" i="6"/>
  <c r="E38" i="6"/>
  <c r="E17" i="6" l="1"/>
  <c r="E18" i="6"/>
</calcChain>
</file>

<file path=xl/comments1.xml><?xml version="1.0" encoding="utf-8"?>
<comments xmlns="http://schemas.openxmlformats.org/spreadsheetml/2006/main">
  <authors>
    <author>R. L. Andrews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 = Constant or Intercept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B = 1st order coefficient for distance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C = 2nd order coefficient for distance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Values found fitting 2nd order function to the Log of the Odds Ratio versus Distance graph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Values found using solver to minimize squared error.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RAndrews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Motorcycle data for problem 41, page 615 of 2nd edition of Sharpe.  
</t>
        </r>
        <r>
          <rPr>
            <b/>
            <sz val="9"/>
            <color indexed="10"/>
            <rFont val="Tahoma"/>
            <family val="2"/>
          </rPr>
          <t>Note all models with missing values have been removed.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<sst xmlns="http://schemas.openxmlformats.org/spreadsheetml/2006/main" count="334" uniqueCount="190">
  <si>
    <t>D</t>
  </si>
  <si>
    <t>Distance</t>
  </si>
  <si>
    <t>% Made</t>
  </si>
  <si>
    <t>Made</t>
  </si>
  <si>
    <t>Attmpts</t>
  </si>
  <si>
    <t>Predicted</t>
  </si>
  <si>
    <t>squared error</t>
  </si>
  <si>
    <t xml:space="preserve"> = Total of Squared Error</t>
  </si>
  <si>
    <t>Fit a linear function of an exponential to the data.</t>
  </si>
  <si>
    <t>= total of squared error</t>
  </si>
  <si>
    <t>A</t>
  </si>
  <si>
    <t>B</t>
  </si>
  <si>
    <t>p-hat</t>
  </si>
  <si>
    <t>%</t>
  </si>
  <si>
    <t>Squared</t>
  </si>
  <si>
    <t>Error</t>
  </si>
  <si>
    <t>Solver Solution</t>
  </si>
  <si>
    <t>Fit a line letting x = distance and y = ln(odds).</t>
  </si>
  <si>
    <t>made</t>
  </si>
  <si>
    <t>ln(odds)</t>
  </si>
  <si>
    <t>Missed</t>
  </si>
  <si>
    <t>C</t>
  </si>
  <si>
    <t>p</t>
  </si>
  <si>
    <t>ln[p/(1-p)]</t>
  </si>
  <si>
    <t>p/(1-p)</t>
  </si>
  <si>
    <t xml:space="preserve">D </t>
  </si>
  <si>
    <t>odds of</t>
  </si>
  <si>
    <t>Miss</t>
  </si>
  <si>
    <t>Straight Line</t>
  </si>
  <si>
    <t>Result</t>
  </si>
  <si>
    <t>0=miss,1=made</t>
  </si>
  <si>
    <t>Set</t>
  </si>
  <si>
    <t>#</t>
  </si>
  <si>
    <t>Obs.</t>
  </si>
  <si>
    <t>Likelihood</t>
  </si>
  <si>
    <t>Element</t>
  </si>
  <si>
    <t>L =</t>
  </si>
  <si>
    <t>= Intercept</t>
  </si>
  <si>
    <t>= Slope</t>
  </si>
  <si>
    <t>Actual</t>
  </si>
  <si>
    <t>1st order</t>
  </si>
  <si>
    <t>linear</t>
  </si>
  <si>
    <t>Odds</t>
  </si>
  <si>
    <t>Coefficients</t>
  </si>
  <si>
    <t>2nd order</t>
  </si>
  <si>
    <t>= Sum of Square Error</t>
  </si>
  <si>
    <t>= Likelihood Function Product</t>
  </si>
  <si>
    <t>Variables in the Equation</t>
  </si>
  <si>
    <t xml:space="preserve"> </t>
  </si>
  <si>
    <t>S.E.</t>
  </si>
  <si>
    <t>Wald</t>
  </si>
  <si>
    <t>df</t>
  </si>
  <si>
    <t>Sig.</t>
  </si>
  <si>
    <t>Exp(B)</t>
  </si>
  <si>
    <t>Step 1</t>
  </si>
  <si>
    <t>DISTANCE</t>
  </si>
  <si>
    <t>Constant</t>
  </si>
  <si>
    <t>a</t>
  </si>
  <si>
    <t>Variable(s) entered on step 1: DISTANCE.</t>
  </si>
  <si>
    <t>SPSS</t>
  </si>
  <si>
    <t>odds ratio</t>
  </si>
  <si>
    <t>SPSS =</t>
  </si>
  <si>
    <t>Analyze &gt; Fit Model</t>
  </si>
  <si>
    <t>Made_shot</t>
  </si>
  <si>
    <t>Model</t>
  </si>
  <si>
    <t>MSRP</t>
  </si>
  <si>
    <t>Bore</t>
  </si>
  <si>
    <t>Displacement</t>
  </si>
  <si>
    <t>Clearance</t>
  </si>
  <si>
    <t>Engine strokes</t>
  </si>
  <si>
    <t>Wheelbase</t>
  </si>
  <si>
    <r>
      <rPr>
        <b/>
        <sz val="12"/>
        <rFont val="Arial"/>
        <family val="2"/>
      </rPr>
      <t xml:space="preserve">JMP </t>
    </r>
    <r>
      <rPr>
        <sz val="10"/>
        <rFont val="Arial"/>
        <family val="2"/>
      </rPr>
      <t xml:space="preserve">
(5 predictors for Engine Strokes)</t>
    </r>
  </si>
  <si>
    <t>HondaCR85R</t>
  </si>
  <si>
    <t>HondaCR85RB</t>
  </si>
  <si>
    <t>HondaCRF100F</t>
  </si>
  <si>
    <t>HondaCRF150F</t>
  </si>
  <si>
    <t>HondaCRF230F</t>
  </si>
  <si>
    <t>Confusion Matrix</t>
  </si>
  <si>
    <t>HondaCRF250R</t>
  </si>
  <si>
    <t>HondaCRF250X</t>
  </si>
  <si>
    <t>2 Stroke</t>
  </si>
  <si>
    <t>4 Stroke</t>
  </si>
  <si>
    <t xml:space="preserve">Total </t>
  </si>
  <si>
    <t>% Correct</t>
  </si>
  <si>
    <t>HondaCRF450R</t>
  </si>
  <si>
    <t>HondaCRF450X</t>
  </si>
  <si>
    <t>HondaCRF50F</t>
  </si>
  <si>
    <t>HondaCRF70F</t>
  </si>
  <si>
    <t>HondaCRF80F</t>
  </si>
  <si>
    <t>HondaXR250R</t>
  </si>
  <si>
    <t>HondaXR400R</t>
  </si>
  <si>
    <t>KawasakiKDX200</t>
  </si>
  <si>
    <t>KawasakiKDX220R</t>
  </si>
  <si>
    <t>KawasakiKDX50</t>
  </si>
  <si>
    <t>KawasakiKLR250</t>
  </si>
  <si>
    <t>KawasakiKLX110</t>
  </si>
  <si>
    <t>KawasakiKLX125</t>
  </si>
  <si>
    <t>KawasakiKLX125L</t>
  </si>
  <si>
    <t>KawasakiKLX300R</t>
  </si>
  <si>
    <t>Model using the two significant predictors.</t>
  </si>
  <si>
    <t>KawasakiKX100</t>
  </si>
  <si>
    <t>KawasakiKX125</t>
  </si>
  <si>
    <t>KawasakiKX250</t>
  </si>
  <si>
    <t>KawasakiKX250F</t>
  </si>
  <si>
    <t>KawasakiKX65</t>
  </si>
  <si>
    <t>KawasakiKX85</t>
  </si>
  <si>
    <t>KTM125SX</t>
  </si>
  <si>
    <t>KTM200EXC</t>
  </si>
  <si>
    <t>KTM250EXC</t>
  </si>
  <si>
    <t>KTM250SX</t>
  </si>
  <si>
    <t>KTM300EXC</t>
  </si>
  <si>
    <t>KTM300MXC</t>
  </si>
  <si>
    <t>KTM400EXC</t>
  </si>
  <si>
    <t>KTM450EXC</t>
  </si>
  <si>
    <t>KTM450MXC</t>
  </si>
  <si>
    <t>KTM450SX</t>
  </si>
  <si>
    <t>KTM50MINI</t>
  </si>
  <si>
    <t>KTM50SENIOR</t>
  </si>
  <si>
    <t>KTM50SXPROJUNIOR</t>
  </si>
  <si>
    <t>KTM50SXPROSENIOR</t>
  </si>
  <si>
    <t>KTM525EXC</t>
  </si>
  <si>
    <t>KTM525MXC</t>
  </si>
  <si>
    <t>KTM525SX</t>
  </si>
  <si>
    <t>KTM65SX</t>
  </si>
  <si>
    <t>KTM85SX</t>
  </si>
  <si>
    <t>SuzukiDR200SE</t>
  </si>
  <si>
    <t>SuzukiDRZ110</t>
  </si>
  <si>
    <t>SuzukiDRZ125</t>
  </si>
  <si>
    <t>SuzukiDRZ125L</t>
  </si>
  <si>
    <t>SuzukiDRZ250</t>
  </si>
  <si>
    <t>SuzukiDRZ400E</t>
  </si>
  <si>
    <t>SuzukiDRZ400S</t>
  </si>
  <si>
    <t>SuzukiJR50</t>
  </si>
  <si>
    <t>SuzukiRM125</t>
  </si>
  <si>
    <t>SuzukiRM250</t>
  </si>
  <si>
    <t>SuzukiRM65</t>
  </si>
  <si>
    <t>SuzukiRM85</t>
  </si>
  <si>
    <t>SuzukiRM85L</t>
  </si>
  <si>
    <t>SuzukiRMZ250</t>
  </si>
  <si>
    <t>SuzukiRMZ450</t>
  </si>
  <si>
    <t>YamahaPW50</t>
  </si>
  <si>
    <t>YamahaPW80</t>
  </si>
  <si>
    <t>YamahaTTR125E</t>
  </si>
  <si>
    <t>YamahaTTR125L</t>
  </si>
  <si>
    <t>YamahaTTR230</t>
  </si>
  <si>
    <t>YamahaTTR250</t>
  </si>
  <si>
    <t>YamahaTTR90E</t>
  </si>
  <si>
    <t>YamahaTW200</t>
  </si>
  <si>
    <t>YamahaWR250F</t>
  </si>
  <si>
    <t>YamahaWR450F</t>
  </si>
  <si>
    <t>YamahaYZ125</t>
  </si>
  <si>
    <t>YamahaYZ250</t>
  </si>
  <si>
    <t>YamahaYZ250F</t>
  </si>
  <si>
    <t>YamahaYZ450F</t>
  </si>
  <si>
    <t>YamahaYZ85</t>
  </si>
  <si>
    <t>HusabergFC450</t>
  </si>
  <si>
    <t>HusabergFC550</t>
  </si>
  <si>
    <t>HusqvarnaTC250</t>
  </si>
  <si>
    <t>HusqvarnaTC510</t>
  </si>
  <si>
    <t>HusqvarnaTC450</t>
  </si>
  <si>
    <t>HusqvarnaTE250</t>
  </si>
  <si>
    <t>HusqvarnaTE450</t>
  </si>
  <si>
    <t>HusqvarnaTE510</t>
  </si>
  <si>
    <t>HusqvarnaSM510R</t>
  </si>
  <si>
    <t>HusqvarnaSM450R</t>
  </si>
  <si>
    <t>GasGasPRO125</t>
  </si>
  <si>
    <t>GasGasPRO200</t>
  </si>
  <si>
    <t>GasGasPRO280</t>
  </si>
  <si>
    <t>p^(Distance)</t>
  </si>
  <si>
    <t>a made</t>
  </si>
  <si>
    <t>(1-p)</t>
  </si>
  <si>
    <r>
      <t>(p-p^)</t>
    </r>
    <r>
      <rPr>
        <vertAlign val="superscript"/>
        <sz val="10"/>
        <rFont val="Arial"/>
        <family val="2"/>
      </rPr>
      <t>2</t>
    </r>
  </si>
  <si>
    <t>Solver values to minimize square error</t>
  </si>
  <si>
    <t>Use the output to predict the probability of a Made for a shot from 10 feet.</t>
  </si>
  <si>
    <t xml:space="preserve">Distance </t>
  </si>
  <si>
    <t>Linear function</t>
  </si>
  <si>
    <t>Intercept</t>
  </si>
  <si>
    <t>Feet</t>
  </si>
  <si>
    <t>= Linear function value for distance = 10</t>
  </si>
  <si>
    <r>
      <t>= e</t>
    </r>
    <r>
      <rPr>
        <vertAlign val="superscript"/>
        <sz val="10"/>
        <color indexed="17"/>
        <rFont val="Arial"/>
        <family val="2"/>
      </rPr>
      <t>Linear function value for distance = 10</t>
    </r>
  </si>
  <si>
    <t>= p^ = estimated probability of a Made from 10 feet Distance</t>
  </si>
  <si>
    <t xml:space="preserve">Use the characteristics of MSRP=4000 and Bore=60 to predict the probability of being 2 stroke. </t>
  </si>
  <si>
    <t>Estimate</t>
  </si>
  <si>
    <t>Values</t>
  </si>
  <si>
    <t>= Linear function value for MSRP= 4000 &amp; Bore=60</t>
  </si>
  <si>
    <r>
      <t>= e</t>
    </r>
    <r>
      <rPr>
        <vertAlign val="superscript"/>
        <sz val="10"/>
        <color indexed="17"/>
        <rFont val="Arial"/>
        <family val="2"/>
      </rPr>
      <t>Linear function value for MSRP= 4000 &amp; Bore=60</t>
    </r>
  </si>
  <si>
    <r>
      <t>= p^ = estimated probability of a</t>
    </r>
    <r>
      <rPr>
        <b/>
        <sz val="11"/>
        <color indexed="17"/>
        <rFont val="Arial"/>
        <family val="2"/>
      </rPr>
      <t xml:space="preserve"> 2 stroke</t>
    </r>
    <r>
      <rPr>
        <sz val="10"/>
        <color indexed="17"/>
        <rFont val="Arial"/>
        <family val="2"/>
      </rPr>
      <t xml:space="preserve"> for MSRP= 4000 &amp; Bore=60</t>
    </r>
  </si>
  <si>
    <r>
      <t>= p^ = estimated probability of a</t>
    </r>
    <r>
      <rPr>
        <b/>
        <sz val="11"/>
        <color indexed="17"/>
        <rFont val="Arial"/>
        <family val="2"/>
      </rPr>
      <t xml:space="preserve"> 4 stroke</t>
    </r>
    <r>
      <rPr>
        <sz val="10"/>
        <color indexed="17"/>
        <rFont val="Arial"/>
        <family val="2"/>
      </rPr>
      <t xml:space="preserve"> for MSRP= 4000 &amp; Bore=60</t>
    </r>
  </si>
  <si>
    <t>Data for JMP</t>
  </si>
  <si>
    <t>Distance (feet)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</si>
</sst>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7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14"/>
      <color indexed="14"/>
      <name val="Arial"/>
      <family val="2"/>
    </font>
    <font>
      <sz val="12"/>
      <name val="Arial"/>
      <family val="2"/>
    </font>
    <font>
      <sz val="8"/>
      <color indexed="14"/>
      <name val="Arial"/>
      <family val="2"/>
    </font>
    <font>
      <sz val="8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14"/>
      <name val="Arial"/>
      <family val="2"/>
    </font>
    <font>
      <b/>
      <sz val="11"/>
      <color indexed="14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color indexed="17"/>
      <name val="Arial"/>
      <family val="2"/>
    </font>
    <font>
      <vertAlign val="superscript"/>
      <sz val="10"/>
      <color indexed="17"/>
      <name val="Arial"/>
      <family val="2"/>
    </font>
    <font>
      <b/>
      <sz val="11"/>
      <color indexed="17"/>
      <name val="Arial"/>
      <family val="2"/>
    </font>
    <font>
      <sz val="10"/>
      <color theme="5" tint="-0.249977111117893"/>
      <name val="Arial"/>
      <family val="2"/>
    </font>
    <font>
      <sz val="10"/>
      <color rgb="FFFF0000"/>
      <name val="Arial"/>
      <family val="2"/>
    </font>
    <font>
      <b/>
      <sz val="14"/>
      <color rgb="FF0000FF"/>
      <name val="Arial"/>
      <family val="2"/>
    </font>
    <font>
      <sz val="10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b/>
      <sz val="11"/>
      <color rgb="FF0000FF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3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/>
    <xf numFmtId="9" fontId="0" fillId="0" borderId="0" xfId="0" quotePrefix="1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9" fontId="5" fillId="0" borderId="0" xfId="0" applyNumberFormat="1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0" fillId="0" borderId="0" xfId="0" applyNumberFormat="1"/>
    <xf numFmtId="0" fontId="0" fillId="0" borderId="1" xfId="0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NumberFormat="1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center"/>
    </xf>
    <xf numFmtId="0" fontId="3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9" fontId="0" fillId="0" borderId="0" xfId="0" quotePrefix="1" applyNumberFormat="1"/>
    <xf numFmtId="9" fontId="9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quotePrefix="1" applyFont="1"/>
    <xf numFmtId="0" fontId="19" fillId="0" borderId="0" xfId="0" quotePrefix="1" applyFont="1"/>
    <xf numFmtId="0" fontId="19" fillId="0" borderId="0" xfId="0" applyFont="1" applyAlignment="1">
      <alignment horizontal="right"/>
    </xf>
    <xf numFmtId="0" fontId="19" fillId="0" borderId="0" xfId="0" applyFont="1"/>
    <xf numFmtId="0" fontId="10" fillId="0" borderId="0" xfId="0" quotePrefix="1" applyFont="1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3" xfId="0" applyFill="1" applyBorder="1"/>
    <xf numFmtId="0" fontId="16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8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8" borderId="0" xfId="0" applyFont="1" applyFill="1" applyAlignment="1">
      <alignment horizontal="center"/>
    </xf>
    <xf numFmtId="0" fontId="20" fillId="8" borderId="0" xfId="0" applyFont="1" applyFill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32" fillId="0" borderId="0" xfId="0" applyNumberFormat="1" applyFont="1" applyAlignment="1">
      <alignment horizontal="center"/>
    </xf>
    <xf numFmtId="0" fontId="22" fillId="0" borderId="0" xfId="0" applyFont="1"/>
    <xf numFmtId="0" fontId="31" fillId="0" borderId="6" xfId="0" applyFont="1" applyBorder="1"/>
    <xf numFmtId="0" fontId="31" fillId="0" borderId="7" xfId="0" applyFont="1" applyBorder="1"/>
    <xf numFmtId="0" fontId="31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9" xfId="0" applyFont="1" applyBorder="1"/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11" xfId="0" applyFont="1" applyBorder="1"/>
    <xf numFmtId="0" fontId="31" fillId="0" borderId="2" xfId="0" applyFont="1" applyBorder="1"/>
    <xf numFmtId="0" fontId="31" fillId="0" borderId="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3" fillId="0" borderId="0" xfId="0" applyFont="1"/>
    <xf numFmtId="0" fontId="0" fillId="0" borderId="0" xfId="0" applyAlignment="1">
      <alignment horizontal="center" vertical="center" wrapText="1"/>
    </xf>
    <xf numFmtId="0" fontId="34" fillId="0" borderId="0" xfId="0" applyFont="1"/>
    <xf numFmtId="0" fontId="0" fillId="0" borderId="13" xfId="0" applyBorder="1"/>
    <xf numFmtId="0" fontId="34" fillId="0" borderId="14" xfId="0" applyFont="1" applyBorder="1"/>
    <xf numFmtId="0" fontId="34" fillId="0" borderId="15" xfId="0" applyFont="1" applyBorder="1"/>
    <xf numFmtId="0" fontId="34" fillId="0" borderId="0" xfId="0" applyFont="1" applyAlignment="1">
      <alignment horizontal="center"/>
    </xf>
    <xf numFmtId="0" fontId="34" fillId="0" borderId="0" xfId="0" applyFont="1" applyFill="1" applyBorder="1"/>
    <xf numFmtId="0" fontId="34" fillId="0" borderId="15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10" fontId="34" fillId="0" borderId="0" xfId="1" applyNumberFormat="1" applyFont="1"/>
    <xf numFmtId="0" fontId="34" fillId="0" borderId="16" xfId="0" applyFont="1" applyBorder="1"/>
    <xf numFmtId="0" fontId="34" fillId="0" borderId="17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10" fontId="34" fillId="0" borderId="1" xfId="1" applyNumberFormat="1" applyFont="1" applyBorder="1"/>
    <xf numFmtId="10" fontId="35" fillId="8" borderId="0" xfId="1" applyNumberFormat="1" applyFont="1" applyFill="1"/>
    <xf numFmtId="0" fontId="36" fillId="0" borderId="0" xfId="0" applyFont="1"/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/>
    <xf numFmtId="0" fontId="26" fillId="0" borderId="0" xfId="0" applyFont="1"/>
    <xf numFmtId="0" fontId="26" fillId="0" borderId="0" xfId="0" quotePrefix="1" applyFont="1" applyAlignment="1">
      <alignment horizontal="left"/>
    </xf>
    <xf numFmtId="0" fontId="37" fillId="0" borderId="0" xfId="0" applyFont="1" applyAlignment="1">
      <alignment horizontal="center"/>
    </xf>
    <xf numFmtId="0" fontId="35" fillId="0" borderId="0" xfId="0" applyFont="1"/>
    <xf numFmtId="0" fontId="35" fillId="0" borderId="0" xfId="0" applyNumberFormat="1" applyFont="1" applyAlignment="1">
      <alignment horizontal="center"/>
    </xf>
    <xf numFmtId="0" fontId="38" fillId="0" borderId="0" xfId="0" applyFont="1"/>
    <xf numFmtId="0" fontId="37" fillId="0" borderId="0" xfId="0" applyFont="1"/>
    <xf numFmtId="0" fontId="37" fillId="0" borderId="2" xfId="0" applyFont="1" applyBorder="1"/>
    <xf numFmtId="0" fontId="37" fillId="0" borderId="0" xfId="0" quotePrefix="1" applyFont="1"/>
    <xf numFmtId="0" fontId="39" fillId="0" borderId="0" xfId="0" applyFont="1"/>
    <xf numFmtId="0" fontId="37" fillId="0" borderId="0" xfId="0" applyFont="1" applyBorder="1"/>
    <xf numFmtId="0" fontId="37" fillId="0" borderId="0" xfId="0" applyNumberFormat="1" applyFont="1"/>
    <xf numFmtId="0" fontId="39" fillId="0" borderId="0" xfId="0" applyNumberFormat="1" applyFont="1"/>
    <xf numFmtId="0" fontId="36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/>
    <xf numFmtId="0" fontId="40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4" fillId="0" borderId="18" xfId="0" applyFont="1" applyBorder="1" applyAlignment="1">
      <alignment horizontal="center"/>
    </xf>
    <xf numFmtId="0" fontId="34" fillId="0" borderId="1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33553084362661"/>
          <c:y val="6.2500119209516924E-2"/>
          <c:w val="0.80118810446625854"/>
          <c:h val="0.7070325985576602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7624044435935365"/>
                  <c:y val="-0.5634669903060810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Data!$A$6:$A$12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Data!$B$6:$B$12</c:f>
              <c:numCache>
                <c:formatCode>0%</c:formatCode>
                <c:ptCount val="7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0.3</c:v>
                </c:pt>
                <c:pt idx="5">
                  <c:v>0.1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97-414D-B042-B496C4691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272128"/>
        <c:axId val="1"/>
      </c:scatterChart>
      <c:valAx>
        <c:axId val="775272128"/>
        <c:scaling>
          <c:orientation val="minMax"/>
          <c:max val="35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from the basket in feet</a:t>
                </a:r>
              </a:p>
            </c:rich>
          </c:tx>
          <c:layout>
            <c:manualLayout>
              <c:xMode val="edge"/>
              <c:yMode val="edge"/>
              <c:x val="0.21365016316580604"/>
              <c:y val="0.812501640419947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2721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67621131741214"/>
          <c:y val="8.2508516748261998E-2"/>
          <c:w val="0.85352230072939694"/>
          <c:h val="0.78218073877352379"/>
        </c:manualLayout>
      </c:layout>
      <c:lineChart>
        <c:grouping val="standard"/>
        <c:varyColors val="0"/>
        <c:ser>
          <c:idx val="0"/>
          <c:order val="0"/>
          <c:tx>
            <c:strRef>
              <c:f>'y =1st order fcn. '!$B$9</c:f>
              <c:strCache>
                <c:ptCount val="1"/>
                <c:pt idx="0">
                  <c:v>Predicted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'y =1st order fcn. '!$A$10:$A$16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'y =1st order fcn. '!$B$10:$B$16</c:f>
              <c:numCache>
                <c:formatCode>General</c:formatCode>
                <c:ptCount val="7"/>
                <c:pt idx="0">
                  <c:v>0.92761517697425633</c:v>
                </c:pt>
                <c:pt idx="1">
                  <c:v>0.86213278426883178</c:v>
                </c:pt>
                <c:pt idx="2">
                  <c:v>0.71833968003631521</c:v>
                </c:pt>
                <c:pt idx="3">
                  <c:v>0.50983953028259799</c:v>
                </c:pt>
                <c:pt idx="4">
                  <c:v>0.29785893328129409</c:v>
                </c:pt>
                <c:pt idx="5">
                  <c:v>0.14749410970406387</c:v>
                </c:pt>
                <c:pt idx="6">
                  <c:v>6.5910812678521571E-2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43-4B19-9D91-ADD693CE1BA7}"/>
            </c:ext>
          </c:extLst>
        </c:ser>
        <c:ser>
          <c:idx val="1"/>
          <c:order val="1"/>
          <c:tx>
            <c:strRef>
              <c:f>'y =1st order fcn. '!$C$8</c:f>
              <c:strCache>
                <c:ptCount val="1"/>
                <c:pt idx="0">
                  <c:v>%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'y =1st order fcn. '!$A$10:$A$16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'y =1st order fcn. '!$C$10:$C$16</c:f>
              <c:numCache>
                <c:formatCode>0%</c:formatCode>
                <c:ptCount val="7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0.3</c:v>
                </c:pt>
                <c:pt idx="5">
                  <c:v>0.1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43-4B19-9D91-ADD693CE1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240768"/>
        <c:axId val="1"/>
      </c:lineChart>
      <c:catAx>
        <c:axId val="781240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12407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22535211267606"/>
          <c:y val="0.70297272246909737"/>
          <c:w val="0.23380311263908912"/>
          <c:h val="0.128713217778470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57376410715484E-2"/>
          <c:y val="9.4861843159127879E-2"/>
          <c:w val="0.88095494139154751"/>
          <c:h val="0.739131861281538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'y = f(ln(odds))'!$B$3</c:f>
              <c:strCache>
                <c:ptCount val="1"/>
                <c:pt idx="0">
                  <c:v>ln(odds)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9.4333350975789002E-2"/>
                  <c:y val="1.6972714685165143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'y = f(ln(odds))'!$A$4:$A$9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xVal>
          <c:yVal>
            <c:numRef>
              <c:f>'y = f(ln(odds))'!$B$4:$B$9</c:f>
              <c:numCache>
                <c:formatCode>General</c:formatCode>
                <c:ptCount val="6"/>
                <c:pt idx="0">
                  <c:v>2.1972245773362196</c:v>
                </c:pt>
                <c:pt idx="1">
                  <c:v>1.3862943611198906</c:v>
                </c:pt>
                <c:pt idx="2">
                  <c:v>0.84729786038720367</c:v>
                </c:pt>
                <c:pt idx="3">
                  <c:v>0.40546510810816438</c:v>
                </c:pt>
                <c:pt idx="4">
                  <c:v>-0.84729786038720367</c:v>
                </c:pt>
                <c:pt idx="5">
                  <c:v>-2.1972245773362196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95-433B-8C6B-FCFF7AFA0B69}"/>
            </c:ext>
          </c:extLst>
        </c:ser>
        <c:ser>
          <c:idx val="1"/>
          <c:order val="1"/>
          <c:tx>
            <c:strRef>
              <c:f>'y = f(ln(odds))'!$C$3</c:f>
              <c:strCache>
                <c:ptCount val="1"/>
                <c:pt idx="0">
                  <c:v>odds ratio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'y = f(ln(odds))'!$A$4:$A$9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xVal>
          <c:yVal>
            <c:numRef>
              <c:f>'y = f(ln(odds))'!$C$4:$C$9</c:f>
              <c:numCache>
                <c:formatCode>General</c:formatCode>
                <c:ptCount val="6"/>
                <c:pt idx="0">
                  <c:v>9</c:v>
                </c:pt>
                <c:pt idx="1">
                  <c:v>4</c:v>
                </c:pt>
                <c:pt idx="2">
                  <c:v>2.3333333333333335</c:v>
                </c:pt>
                <c:pt idx="3">
                  <c:v>1.5</c:v>
                </c:pt>
                <c:pt idx="4">
                  <c:v>0.42857142857142855</c:v>
                </c:pt>
                <c:pt idx="5">
                  <c:v>0.1111111111111111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95-433B-8C6B-FCFF7AFA0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1261664"/>
        <c:axId val="1"/>
      </c:scatterChart>
      <c:valAx>
        <c:axId val="781261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12616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238313960754906"/>
          <c:y val="1.9762845849802372E-2"/>
          <c:w val="0.25595300587426562"/>
          <c:h val="0.395257746931831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50685184452445"/>
          <c:y val="8.5766697935321268E-2"/>
          <c:w val="0.77248499716429919"/>
          <c:h val="0.76087225738881836"/>
        </c:manualLayout>
      </c:layout>
      <c:lineChart>
        <c:grouping val="standard"/>
        <c:varyColors val="0"/>
        <c:ser>
          <c:idx val="0"/>
          <c:order val="0"/>
          <c:tx>
            <c:strRef>
              <c:f>'y = 2nd order fcn.'!$B$3</c:f>
              <c:strCache>
                <c:ptCount val="1"/>
                <c:pt idx="0">
                  <c:v>Predicted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'y = 2nd order fcn.'!$A$5:$A$11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'y = 2nd order fcn.'!$B$5:$B$11</c:f>
              <c:numCache>
                <c:formatCode>General</c:formatCode>
                <c:ptCount val="7"/>
                <c:pt idx="0">
                  <c:v>0.88221761212483962</c:v>
                </c:pt>
                <c:pt idx="1">
                  <c:v>0.83704448939527576</c:v>
                </c:pt>
                <c:pt idx="2">
                  <c:v>0.7289693948266277</c:v>
                </c:pt>
                <c:pt idx="3">
                  <c:v>0.5367834253824999</c:v>
                </c:pt>
                <c:pt idx="4">
                  <c:v>0.29119238028889355</c:v>
                </c:pt>
                <c:pt idx="5">
                  <c:v>0.10701507376211747</c:v>
                </c:pt>
                <c:pt idx="6">
                  <c:v>2.7960598974149934E-2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4F-4F0A-8563-08B643F34BE5}"/>
            </c:ext>
          </c:extLst>
        </c:ser>
        <c:ser>
          <c:idx val="1"/>
          <c:order val="1"/>
          <c:tx>
            <c:strRef>
              <c:f>'y = 2nd order fcn.'!$E$4</c:f>
              <c:strCache>
                <c:ptCount val="1"/>
                <c:pt idx="0">
                  <c:v>Made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'y = 2nd order fcn.'!$A$5:$A$11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'y = 2nd order fcn.'!$E$5:$E$11</c:f>
              <c:numCache>
                <c:formatCode>0%</c:formatCode>
                <c:ptCount val="7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0.3</c:v>
                </c:pt>
                <c:pt idx="5">
                  <c:v>0.1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4F-4F0A-8563-08B643F34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428496"/>
        <c:axId val="1"/>
      </c:lineChart>
      <c:catAx>
        <c:axId val="77942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Distance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00" b="1">
                    <a:latin typeface="Arial" panose="020B0604020202020204" pitchFamily="34" charset="0"/>
                    <a:cs typeface="Arial" panose="020B0604020202020204" pitchFamily="34" charset="0"/>
                  </a:rPr>
                  <a:t>Proportion Made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94284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1973278465819914"/>
          <c:y val="0.10766271544576783"/>
          <c:w val="0.23610625305002708"/>
          <c:h val="0.150931711153434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Log of Odds Ratio vs. Distance</a:t>
            </a:r>
          </a:p>
        </c:rich>
      </c:tx>
      <c:layout>
        <c:manualLayout>
          <c:xMode val="edge"/>
          <c:yMode val="edge"/>
          <c:x val="8.6290813648293968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90703889286566"/>
          <c:y val="0.13225581353875854"/>
          <c:w val="0.80617780959198282"/>
          <c:h val="0.676291899099874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0.18115084705320925"/>
                  <c:y val="-0.51430841281173179"/>
                </c:manualLayout>
              </c:layout>
              <c:numFmt formatCode="General" sourceLinked="0"/>
            </c:trendlineLbl>
          </c:trendline>
          <c:xVal>
            <c:numRef>
              <c:f>'y = 2nd order fcn.'!$A$5:$A$10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xVal>
          <c:yVal>
            <c:numRef>
              <c:f>'y = 2nd order fcn.'!$I$5:$I$10</c:f>
              <c:numCache>
                <c:formatCode>General</c:formatCode>
                <c:ptCount val="6"/>
                <c:pt idx="0">
                  <c:v>2.1972245773362196</c:v>
                </c:pt>
                <c:pt idx="1">
                  <c:v>1.3862943611198908</c:v>
                </c:pt>
                <c:pt idx="2">
                  <c:v>0.84729786038720345</c:v>
                </c:pt>
                <c:pt idx="3">
                  <c:v>0.40546510810816422</c:v>
                </c:pt>
                <c:pt idx="4">
                  <c:v>-0.84729786038720356</c:v>
                </c:pt>
                <c:pt idx="5">
                  <c:v>-2.1972245773362191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4C-45FC-A2C9-141CEC805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9430160"/>
        <c:axId val="1"/>
      </c:scatterChart>
      <c:valAx>
        <c:axId val="77943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79430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7" Type="http://schemas.openxmlformats.org/officeDocument/2006/relationships/image" Target="../media/image13.png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11</xdr:col>
      <xdr:colOff>228600</xdr:colOff>
      <xdr:row>15</xdr:row>
      <xdr:rowOff>0</xdr:rowOff>
    </xdr:to>
    <xdr:graphicFrame macro="">
      <xdr:nvGraphicFramePr>
        <xdr:cNvPr id="1112" name="Chart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0</xdr:row>
      <xdr:rowOff>19050</xdr:rowOff>
    </xdr:from>
    <xdr:to>
      <xdr:col>4</xdr:col>
      <xdr:colOff>552450</xdr:colOff>
      <xdr:row>3</xdr:row>
      <xdr:rowOff>0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8100" y="19050"/>
          <a:ext cx="2314575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Data for distance and % of shots made on a basketball court</a:t>
          </a:r>
        </a:p>
      </xdr:txBody>
    </xdr:sp>
    <xdr:clientData/>
  </xdr:twoCellAnchor>
  <xdr:twoCellAnchor>
    <xdr:from>
      <xdr:col>0</xdr:col>
      <xdr:colOff>0</xdr:colOff>
      <xdr:row>13</xdr:row>
      <xdr:rowOff>19050</xdr:rowOff>
    </xdr:from>
    <xdr:to>
      <xdr:col>5</xdr:col>
      <xdr:colOff>0</xdr:colOff>
      <xdr:row>17</xdr:row>
      <xdr:rowOff>155863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0" y="2166505"/>
          <a:ext cx="2450523" cy="8295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FF00FF"/>
              </a:solidFill>
              <a:latin typeface="Arial"/>
              <a:cs typeface="Arial"/>
            </a:rPr>
            <a:t>If you use a straight line to predict the probability of making a basket, the  probability at 30 ft.  &amp; 35 ft. is negative.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104773</xdr:colOff>
      <xdr:row>0</xdr:row>
      <xdr:rowOff>57149</xdr:rowOff>
    </xdr:from>
    <xdr:to>
      <xdr:col>11</xdr:col>
      <xdr:colOff>164522</xdr:colOff>
      <xdr:row>29</xdr:row>
      <xdr:rowOff>19049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104773" y="57149"/>
              <a:ext cx="6727249" cy="473305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400"/>
                <a:t>Linear regression is</a:t>
              </a:r>
              <a:r>
                <a:rPr lang="en-US" sz="1400" baseline="0"/>
                <a:t> proper for a response variable, Y, that is continuous variable, but it is not a proper modeling method if the response variable, Y, is a categorical variable.  </a:t>
              </a:r>
            </a:p>
            <a:p>
              <a:endParaRPr lang="en-US" sz="1400" baseline="0"/>
            </a:p>
            <a:p>
              <a:r>
                <a:rPr lang="en-US" sz="1400" baseline="0"/>
                <a:t>Binary or Bivariate </a:t>
              </a:r>
              <a:r>
                <a:rPr lang="en-US" sz="1400" b="1" baseline="0"/>
                <a:t>Logistic Regression </a:t>
              </a:r>
              <a:r>
                <a:rPr lang="en-US" sz="1400" baseline="0"/>
                <a:t>can model the relationship between a </a:t>
              </a:r>
              <a:r>
                <a:rPr lang="en-US" sz="1400" b="1" baseline="0">
                  <a:solidFill>
                    <a:schemeClr val="accent6">
                      <a:lumMod val="50000"/>
                    </a:schemeClr>
                  </a:solidFill>
                </a:rPr>
                <a:t>dichotomous (2-category) variable </a:t>
              </a:r>
              <a:r>
                <a:rPr lang="en-US" sz="1400" baseline="0"/>
                <a:t>and </a:t>
              </a:r>
              <a:r>
                <a:rPr lang="en-US" sz="1400" b="1" baseline="0">
                  <a:solidFill>
                    <a:schemeClr val="accent6">
                      <a:lumMod val="50000"/>
                    </a:schemeClr>
                  </a:solidFill>
                </a:rPr>
                <a:t>one or more quantitative predictor or independent variables </a:t>
              </a:r>
              <a:r>
                <a:rPr lang="en-US" sz="1400" baseline="0"/>
                <a:t>(some of which may be indicator or dummy variables representing one or more categorical variables).  The model can be used to predict the probability of an event occuring for a set of values for the predictor variables.  </a:t>
              </a:r>
              <a:r>
                <a:rPr lang="en-US" sz="1600" b="1" baseline="0">
                  <a:solidFill>
                    <a:srgbClr val="0000FF"/>
                  </a:solidFill>
                </a:rPr>
                <a:t>For logistic regression the predicted value is the probability </a:t>
              </a:r>
              <a14:m>
                <m:oMath xmlns:m="http://schemas.openxmlformats.org/officeDocument/2006/math">
                  <m:acc>
                    <m:accPr>
                      <m:chr m:val="̂"/>
                      <m:ctrlPr>
                        <a:rPr lang="en-US" sz="1800" b="1" i="1" baseline="0">
                          <a:solidFill>
                            <a:srgbClr val="0000FF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1800" b="1" i="1" baseline="0">
                          <a:solidFill>
                            <a:srgbClr val="0000FF"/>
                          </a:solidFill>
                          <a:latin typeface="Cambria Math"/>
                        </a:rPr>
                        <m:t>𝒑</m:t>
                      </m:r>
                    </m:e>
                  </m:acc>
                </m:oMath>
              </a14:m>
              <a:r>
                <a:rPr lang="en-US" sz="1600" b="1" baseline="0">
                  <a:solidFill>
                    <a:srgbClr val="0000FF"/>
                  </a:solidFill>
                </a:rPr>
                <a:t> rather than the value of the response variable </a:t>
              </a:r>
              <a14:m>
                <m:oMath xmlns:m="http://schemas.openxmlformats.org/officeDocument/2006/math">
                  <m:acc>
                    <m:accPr>
                      <m:chr m:val="̂"/>
                      <m:ctrlPr>
                        <a:rPr lang="en-US" sz="1800" b="1" i="1" baseline="0">
                          <a:solidFill>
                            <a:srgbClr val="0000FF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1800" b="1" i="1" baseline="0">
                          <a:solidFill>
                            <a:srgbClr val="0000FF"/>
                          </a:solidFill>
                          <a:latin typeface="Cambria Math"/>
                        </a:rPr>
                        <m:t>𝒚</m:t>
                      </m:r>
                    </m:e>
                  </m:acc>
                </m:oMath>
              </a14:m>
              <a:r>
                <a:rPr lang="en-US" sz="1600" b="1" baseline="0">
                  <a:solidFill>
                    <a:srgbClr val="0000FF"/>
                  </a:solidFill>
                </a:rPr>
                <a:t> </a:t>
              </a:r>
              <a:r>
                <a:rPr lang="en-US" sz="1400" baseline="0"/>
                <a:t>as is the case with least squares linear regression.  </a:t>
              </a:r>
            </a:p>
            <a:p>
              <a:endParaRPr lang="en-US" sz="1400" baseline="0"/>
            </a:p>
            <a:p>
              <a14:m>
                <m:oMath xmlns:m="http://schemas.openxmlformats.org/officeDocument/2006/math">
                  <m:acc>
                    <m:accPr>
                      <m:chr m:val="̂"/>
                      <m:ctrlPr>
                        <a:rPr lang="en-US" sz="1600" b="1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1600" b="1" i="1">
                          <a:latin typeface="Cambria Math"/>
                        </a:rPr>
                        <m:t>𝒑</m:t>
                      </m:r>
                      <m:r>
                        <a:rPr lang="en-US" sz="1600" b="1" i="1">
                          <a:latin typeface="Cambria Math"/>
                        </a:rPr>
                        <m:t> </m:t>
                      </m:r>
                    </m:e>
                  </m:acc>
                </m:oMath>
              </a14:m>
              <a:r>
                <a:rPr lang="en-US" sz="1400" b="1"/>
                <a:t> </a:t>
              </a:r>
              <a:r>
                <a:rPr lang="en-US" sz="1400"/>
                <a:t>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6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p>
                        <m:sSupPr>
                          <m:ctrlPr>
                            <a:rPr lang="en-US" sz="16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n-US" sz="1600" b="1" i="0">
                              <a:latin typeface="Cambria Math"/>
                            </a:rPr>
                            <m:t>𝐞</m:t>
                          </m:r>
                        </m:e>
                        <m:sup>
                          <m:r>
                            <a:rPr lang="en-US" sz="1600" b="1" i="0">
                              <a:latin typeface="Cambria Math"/>
                            </a:rPr>
                            <m:t>𝐋𝐢𝐧𝐞𝐚𝐫</m:t>
                          </m:r>
                          <m:r>
                            <a:rPr lang="en-US" sz="1600" b="1" i="0">
                              <a:latin typeface="Cambria Math"/>
                            </a:rPr>
                            <m:t> </m:t>
                          </m:r>
                          <m:r>
                            <a:rPr lang="en-US" sz="1600" b="1" i="0">
                              <a:latin typeface="Cambria Math"/>
                            </a:rPr>
                            <m:t>𝐅𝐮𝐧𝐜𝐭𝐢𝐨𝐧</m:t>
                          </m:r>
                          <m:r>
                            <a:rPr lang="en-US" sz="1600" b="1" i="0">
                              <a:latin typeface="Cambria Math"/>
                            </a:rPr>
                            <m:t> </m:t>
                          </m:r>
                          <m:r>
                            <a:rPr lang="en-US" sz="1600" b="1" i="0">
                              <a:latin typeface="Cambria Math"/>
                            </a:rPr>
                            <m:t>𝐨𝐟</m:t>
                          </m:r>
                          <m:r>
                            <a:rPr lang="en-US" sz="1600" b="1" i="0">
                              <a:latin typeface="Cambria Math"/>
                            </a:rPr>
                            <m:t> </m:t>
                          </m:r>
                          <m:r>
                            <a:rPr lang="en-US" sz="1600" b="1" i="0">
                              <a:latin typeface="Cambria Math"/>
                            </a:rPr>
                            <m:t>𝐯𝐚𝐥𝐮𝐞𝐬</m:t>
                          </m:r>
                        </m:sup>
                      </m:sSup>
                    </m:num>
                    <m:den>
                      <m:r>
                        <a:rPr lang="en-US" sz="1600" b="1" i="0">
                          <a:latin typeface="Cambria Math"/>
                        </a:rPr>
                        <m:t>𝟏</m:t>
                      </m:r>
                      <m:r>
                        <a:rPr lang="en-US" sz="1600" b="1" i="0">
                          <a:latin typeface="Cambria Math"/>
                        </a:rPr>
                        <m:t>+ </m:t>
                      </m:r>
                      <m:sSup>
                        <m:sSupPr>
                          <m:ctrlPr>
                            <a:rPr lang="en-US" sz="16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n-US" sz="1600" b="1" i="0">
                              <a:latin typeface="Cambria Math"/>
                            </a:rPr>
                            <m:t>𝐞</m:t>
                          </m:r>
                        </m:e>
                        <m:sup>
                          <m:r>
                            <a:rPr lang="en-US" sz="1600" b="1" i="0">
                              <a:latin typeface="Cambria Math"/>
                            </a:rPr>
                            <m:t>𝐋𝐢𝐧𝐞𝐚𝐫</m:t>
                          </m:r>
                          <m:r>
                            <a:rPr lang="en-US" sz="1600" b="1" i="0">
                              <a:latin typeface="Cambria Math"/>
                            </a:rPr>
                            <m:t> </m:t>
                          </m:r>
                          <m:r>
                            <a:rPr lang="en-US" sz="1600" b="1" i="0">
                              <a:latin typeface="Cambria Math"/>
                            </a:rPr>
                            <m:t>𝐅𝐮𝐧𝐜𝐭𝐢𝐨𝐧</m:t>
                          </m:r>
                          <m:r>
                            <a:rPr lang="en-US" sz="1600" b="1" i="0">
                              <a:latin typeface="Cambria Math"/>
                            </a:rPr>
                            <m:t> </m:t>
                          </m:r>
                          <m:r>
                            <a:rPr lang="en-US" sz="1600" b="1" i="0">
                              <a:latin typeface="Cambria Math"/>
                            </a:rPr>
                            <m:t>𝐨𝐟</m:t>
                          </m:r>
                          <m:r>
                            <a:rPr lang="en-US" sz="1600" b="1" i="0">
                              <a:latin typeface="Cambria Math"/>
                            </a:rPr>
                            <m:t> </m:t>
                          </m:r>
                          <m:r>
                            <a:rPr lang="en-US" sz="1600" b="1" i="0">
                              <a:latin typeface="Cambria Math"/>
                            </a:rPr>
                            <m:t>𝐯𝐚𝐥𝐮𝐞𝐬</m:t>
                          </m:r>
                        </m:sup>
                      </m:sSup>
                    </m:den>
                  </m:f>
                </m:oMath>
              </a14:m>
              <a:r>
                <a:rPr lang="en-US" sz="1400" b="1"/>
                <a:t>  </a:t>
              </a:r>
              <a:r>
                <a:rPr lang="en-US" sz="1200">
                  <a:solidFill>
                    <a:srgbClr val="00B050"/>
                  </a:solidFill>
                </a:rPr>
                <a:t>or equivalently </a:t>
              </a:r>
              <a14:m>
                <m:oMath xmlns:m="http://schemas.openxmlformats.org/officeDocument/2006/math">
                  <m:acc>
                    <m:accPr>
                      <m:chr m:val="̂"/>
                      <m:ctrlPr>
                        <a:rPr lang="en-US" sz="16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𝒑</m:t>
                      </m:r>
                      <m:r>
                        <a:rPr lang="en-US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</m:e>
                  </m:acc>
                </m:oMath>
              </a14:m>
              <a:r>
                <a:rPr lang="en-US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6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6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US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𝟏</m:t>
                      </m:r>
                    </m:num>
                    <m:den>
                      <m:r>
                        <a:rPr lang="en-US" sz="1600" b="1" i="0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𝟏</m:t>
                      </m:r>
                      <m:r>
                        <a:rPr lang="en-US" sz="1600" b="1" i="0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+ </m:t>
                      </m:r>
                      <m:sSup>
                        <m:sSupPr>
                          <m:ctrlPr>
                            <a:rPr lang="en-US" sz="16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n-US" sz="16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𝐞</m:t>
                          </m:r>
                        </m:e>
                        <m:sup>
                          <m:r>
                            <a:rPr lang="en-US" sz="16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−(</m:t>
                          </m:r>
                          <m:r>
                            <a:rPr lang="en-US" sz="16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𝐋𝐢𝐧𝐞𝐚𝐫</m:t>
                          </m:r>
                          <m:r>
                            <a:rPr lang="en-US" sz="16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n-US" sz="16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𝐅𝐮𝐧𝐜𝐭𝐢𝐨𝐧</m:t>
                          </m:r>
                          <m:r>
                            <a:rPr lang="en-US" sz="16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n-US" sz="16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𝐨𝐟</m:t>
                          </m:r>
                          <m:r>
                            <a:rPr lang="en-US" sz="16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n-US" sz="16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𝐯𝐚𝐥𝐮𝐞𝐬</m:t>
                          </m:r>
                          <m:r>
                            <a:rPr lang="en-US" sz="16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)</m:t>
                          </m:r>
                        </m:sup>
                      </m:sSup>
                    </m:den>
                  </m:f>
                </m:oMath>
              </a14:m>
              <a:r>
                <a:rPr lang="en-US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</a:t>
              </a:r>
            </a:p>
            <a:p>
              <a:endParaRPr lang="en-US" sz="16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400" b="1"/>
                <a:t>Linear Function = b</a:t>
              </a:r>
              <a:r>
                <a:rPr lang="en-US" sz="1400" b="1" baseline="-25000"/>
                <a:t>0</a:t>
              </a:r>
              <a:r>
                <a:rPr lang="en-US" sz="1400" b="1"/>
                <a:t> +b</a:t>
              </a:r>
              <a:r>
                <a:rPr lang="en-US" sz="1400" b="1" baseline="-25000"/>
                <a:t>1</a:t>
              </a:r>
              <a:r>
                <a:rPr lang="en-US" sz="1400" b="1">
                  <a:latin typeface="Calibri"/>
                  <a:cs typeface="Calibri"/>
                </a:rPr>
                <a:t>∙x</a:t>
              </a:r>
              <a:r>
                <a:rPr lang="en-US" sz="1400" b="1" baseline="-25000">
                  <a:latin typeface="Calibri"/>
                  <a:cs typeface="Calibri"/>
                </a:rPr>
                <a:t>1</a:t>
              </a:r>
              <a:r>
                <a:rPr lang="en-US" sz="1400" b="1">
                  <a:latin typeface="Calibri"/>
                  <a:cs typeface="Calibri"/>
                </a:rPr>
                <a:t> +b</a:t>
              </a:r>
              <a:r>
                <a:rPr lang="en-US" sz="1400" b="1" baseline="-25000">
                  <a:latin typeface="Calibri"/>
                  <a:cs typeface="Calibri"/>
                </a:rPr>
                <a:t>2</a:t>
              </a:r>
              <a:r>
                <a:rPr lang="en-US" sz="1400" b="1">
                  <a:latin typeface="Calibri"/>
                  <a:cs typeface="Calibri"/>
                </a:rPr>
                <a:t>∙x</a:t>
              </a:r>
              <a:r>
                <a:rPr lang="en-US" sz="1400" b="1" baseline="-25000">
                  <a:latin typeface="Calibri"/>
                  <a:cs typeface="Calibri"/>
                </a:rPr>
                <a:t>2</a:t>
              </a:r>
              <a:r>
                <a:rPr lang="en-US" sz="1400" b="1">
                  <a:latin typeface="Calibri"/>
                  <a:cs typeface="Calibri"/>
                </a:rPr>
                <a:t> + ... + b</a:t>
              </a:r>
              <a:r>
                <a:rPr lang="en-US" sz="1400" b="1" baseline="-25000">
                  <a:latin typeface="Calibri"/>
                  <a:cs typeface="Calibri"/>
                </a:rPr>
                <a:t>k</a:t>
              </a:r>
              <a:r>
                <a:rPr lang="en-US" sz="1400" b="1">
                  <a:latin typeface="Calibri"/>
                  <a:cs typeface="Calibri"/>
                </a:rPr>
                <a:t>∙x</a:t>
              </a:r>
              <a:r>
                <a:rPr lang="en-US" sz="1400" b="1" baseline="-25000">
                  <a:latin typeface="Calibri"/>
                  <a:cs typeface="Calibri"/>
                </a:rPr>
                <a:t>k</a:t>
              </a:r>
              <a:r>
                <a:rPr lang="en-US" sz="1400" b="1" baseline="0">
                  <a:latin typeface="Calibri"/>
                  <a:cs typeface="Calibri"/>
                </a:rPr>
                <a:t>, where k = number of predictor variables.</a:t>
              </a:r>
            </a:p>
            <a:p>
              <a:endParaRPr lang="en-US" sz="1200" b="1" baseline="0">
                <a:latin typeface="Calibri"/>
                <a:cs typeface="Calibri"/>
              </a:endParaRPr>
            </a:p>
            <a:p>
              <a:r>
                <a:rPr lang="en-US" sz="1400" b="1" baseline="0">
                  <a:latin typeface="Calibri"/>
                  <a:cs typeface="Calibri"/>
                </a:rPr>
                <a:t>Also, Linear Function = natural logarithm of the odds ratio</a:t>
              </a:r>
              <a:r>
                <a:rPr lang="en-US" sz="1200" b="1" baseline="0">
                  <a:latin typeface="Calibri"/>
                  <a:cs typeface="Calibri"/>
                </a:rPr>
                <a:t>.  </a:t>
              </a:r>
              <a:endParaRPr lang="en-US" sz="12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04773" y="57149"/>
              <a:ext cx="6727249" cy="473305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400"/>
                <a:t>Linear regression is</a:t>
              </a:r>
              <a:r>
                <a:rPr lang="en-US" sz="1400" baseline="0"/>
                <a:t> proper for a response variable, Y, that is continuous variable, but it is not a proper modeling method if the response variable, Y, is a categorical variable.  </a:t>
              </a:r>
            </a:p>
            <a:p>
              <a:endParaRPr lang="en-US" sz="1400" baseline="0"/>
            </a:p>
            <a:p>
              <a:r>
                <a:rPr lang="en-US" sz="1400" baseline="0"/>
                <a:t>Binary or Bivariate </a:t>
              </a:r>
              <a:r>
                <a:rPr lang="en-US" sz="1400" b="1" baseline="0"/>
                <a:t>Logistic Regression </a:t>
              </a:r>
              <a:r>
                <a:rPr lang="en-US" sz="1400" baseline="0"/>
                <a:t>can model the relationship between a </a:t>
              </a:r>
              <a:r>
                <a:rPr lang="en-US" sz="1400" b="1" baseline="0">
                  <a:solidFill>
                    <a:schemeClr val="accent6">
                      <a:lumMod val="50000"/>
                    </a:schemeClr>
                  </a:solidFill>
                </a:rPr>
                <a:t>dichotomous (2-category) variable </a:t>
              </a:r>
              <a:r>
                <a:rPr lang="en-US" sz="1400" baseline="0"/>
                <a:t>and </a:t>
              </a:r>
              <a:r>
                <a:rPr lang="en-US" sz="1400" b="1" baseline="0">
                  <a:solidFill>
                    <a:schemeClr val="accent6">
                      <a:lumMod val="50000"/>
                    </a:schemeClr>
                  </a:solidFill>
                </a:rPr>
                <a:t>one or more quantitative predictor or independent variables </a:t>
              </a:r>
              <a:r>
                <a:rPr lang="en-US" sz="1400" baseline="0"/>
                <a:t>(some of which may be indicator or dummy variables representing one or more categorical variables).  The model can be used to predict the probability of an event occuring for a set of values for the predictor variables.  </a:t>
              </a:r>
              <a:r>
                <a:rPr lang="en-US" sz="1600" b="1" baseline="0">
                  <a:solidFill>
                    <a:srgbClr val="0000FF"/>
                  </a:solidFill>
                </a:rPr>
                <a:t>For logistic regression the predicted value is the probability </a:t>
              </a:r>
              <a:r>
                <a:rPr lang="en-US" sz="1800" b="1" i="0" baseline="0">
                  <a:solidFill>
                    <a:srgbClr val="0000FF"/>
                  </a:solidFill>
                  <a:latin typeface="Cambria Math"/>
                </a:rPr>
                <a:t>𝒑</a:t>
              </a:r>
              <a:r>
                <a:rPr lang="en-US" sz="1800" b="1" i="0" baseline="0">
                  <a:solidFill>
                    <a:srgbClr val="0000FF"/>
                  </a:solidFill>
                  <a:latin typeface="Cambria Math" panose="02040503050406030204" pitchFamily="18" charset="0"/>
                </a:rPr>
                <a:t> ̂</a:t>
              </a:r>
              <a:r>
                <a:rPr lang="en-US" sz="1600" b="1" baseline="0">
                  <a:solidFill>
                    <a:srgbClr val="0000FF"/>
                  </a:solidFill>
                </a:rPr>
                <a:t> rather than the value of the response variable </a:t>
              </a:r>
              <a:r>
                <a:rPr lang="en-US" sz="1800" b="1" i="0" baseline="0">
                  <a:solidFill>
                    <a:srgbClr val="0000FF"/>
                  </a:solidFill>
                  <a:latin typeface="Cambria Math"/>
                </a:rPr>
                <a:t>𝒚</a:t>
              </a:r>
              <a:r>
                <a:rPr lang="en-US" sz="1800" b="1" i="0" baseline="0">
                  <a:solidFill>
                    <a:srgbClr val="0000FF"/>
                  </a:solidFill>
                  <a:latin typeface="Cambria Math" panose="02040503050406030204" pitchFamily="18" charset="0"/>
                </a:rPr>
                <a:t> ̂</a:t>
              </a:r>
              <a:r>
                <a:rPr lang="en-US" sz="1600" b="1" baseline="0">
                  <a:solidFill>
                    <a:srgbClr val="0000FF"/>
                  </a:solidFill>
                </a:rPr>
                <a:t> </a:t>
              </a:r>
              <a:r>
                <a:rPr lang="en-US" sz="1400" baseline="0"/>
                <a:t>as is the case with least squares linear regression.  </a:t>
              </a:r>
            </a:p>
            <a:p>
              <a:endParaRPr lang="en-US" sz="1400" baseline="0"/>
            </a:p>
            <a:p>
              <a:r>
                <a:rPr lang="en-US" sz="1600" b="1" i="0">
                  <a:latin typeface="Cambria Math" panose="02040503050406030204" pitchFamily="18" charset="0"/>
                </a:rPr>
                <a:t>(</a:t>
              </a:r>
              <a:r>
                <a:rPr lang="en-US" sz="1600" b="1" i="0">
                  <a:latin typeface="Cambria Math"/>
                </a:rPr>
                <a:t>𝒑 </a:t>
              </a:r>
              <a:r>
                <a:rPr lang="en-US" sz="1600" b="1" i="0">
                  <a:latin typeface="Cambria Math" panose="02040503050406030204" pitchFamily="18" charset="0"/>
                </a:rPr>
                <a:t>) ̂</a:t>
              </a:r>
              <a:r>
                <a:rPr lang="en-US" sz="1400" b="1"/>
                <a:t> </a:t>
              </a:r>
              <a:r>
                <a:rPr lang="en-US" sz="1400"/>
                <a:t>= </a:t>
              </a:r>
              <a:r>
                <a:rPr lang="en-US" sz="1600" b="1" i="0">
                  <a:latin typeface="Cambria Math"/>
                </a:rPr>
                <a:t>𝐞</a:t>
              </a:r>
              <a:r>
                <a:rPr lang="en-US" sz="1600" b="1" i="0">
                  <a:latin typeface="Cambria Math" panose="02040503050406030204" pitchFamily="18" charset="0"/>
                </a:rPr>
                <a:t>^(</a:t>
              </a:r>
              <a:r>
                <a:rPr lang="en-US" sz="1600" b="1" i="0">
                  <a:latin typeface="Cambria Math"/>
                </a:rPr>
                <a:t>𝐋𝐢𝐧𝐞𝐚𝐫 𝐅𝐮𝐧𝐜𝐭𝐢𝐨𝐧 𝐨𝐟 𝐯𝐚𝐥𝐮𝐞𝐬</a:t>
              </a:r>
              <a:r>
                <a:rPr lang="en-US" sz="1600" b="1" i="0">
                  <a:latin typeface="Cambria Math" panose="02040503050406030204" pitchFamily="18" charset="0"/>
                </a:rPr>
                <a:t>)/(</a:t>
              </a:r>
              <a:r>
                <a:rPr lang="en-US" sz="1600" b="1" i="0">
                  <a:latin typeface="Cambria Math"/>
                </a:rPr>
                <a:t>𝟏+ 𝐞</a:t>
              </a:r>
              <a:r>
                <a:rPr lang="en-US" sz="1600" b="1" i="0">
                  <a:latin typeface="Cambria Math" panose="02040503050406030204" pitchFamily="18" charset="0"/>
                </a:rPr>
                <a:t>^(</a:t>
              </a:r>
              <a:r>
                <a:rPr lang="en-US" sz="1600" b="1" i="0">
                  <a:latin typeface="Cambria Math"/>
                </a:rPr>
                <a:t>𝐋𝐢𝐧𝐞𝐚𝐫 𝐅𝐮𝐧𝐜𝐭𝐢𝐨𝐧 𝐨𝐟 𝐯𝐚𝐥𝐮𝐞𝐬</a:t>
              </a:r>
              <a:r>
                <a:rPr lang="en-US" sz="1600" b="1" i="0">
                  <a:latin typeface="Cambria Math" panose="02040503050406030204" pitchFamily="18" charset="0"/>
                </a:rPr>
                <a:t>) )</a:t>
              </a:r>
              <a:r>
                <a:rPr lang="en-US" sz="1400" b="1"/>
                <a:t>  </a:t>
              </a:r>
              <a:r>
                <a:rPr lang="en-US" sz="1200">
                  <a:solidFill>
                    <a:srgbClr val="00B050"/>
                  </a:solidFill>
                </a:rPr>
                <a:t>or equivalently </a:t>
              </a:r>
              <a:r>
                <a:rPr lang="en-US" sz="16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𝒑 </a:t>
              </a:r>
              <a:r>
                <a:rPr lang="en-US" sz="16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 ̂</a:t>
              </a:r>
              <a:r>
                <a:rPr lang="en-US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6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 </a:t>
              </a:r>
              <a:r>
                <a:rPr lang="en-US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𝟏</a:t>
              </a:r>
              <a:r>
                <a:rPr lang="en-US" sz="16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n-US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𝟏+ 𝐞</a:t>
              </a:r>
              <a:r>
                <a:rPr lang="en-US" sz="16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^(</a:t>
              </a:r>
              <a:r>
                <a:rPr lang="en-US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−(𝐋𝐢𝐧𝐞𝐚𝐫 𝐅𝐮𝐧𝐜𝐭𝐢𝐨𝐧 𝐨𝐟 𝐯𝐚𝐥𝐮𝐞𝐬)</a:t>
              </a:r>
              <a:r>
                <a:rPr lang="en-US" sz="16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 )</a:t>
              </a:r>
              <a:r>
                <a:rPr lang="en-US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</a:t>
              </a:r>
            </a:p>
            <a:p>
              <a:endParaRPr lang="en-US" sz="16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400" b="1"/>
                <a:t>Linear Function = b</a:t>
              </a:r>
              <a:r>
                <a:rPr lang="en-US" sz="1400" b="1" baseline="-25000"/>
                <a:t>0</a:t>
              </a:r>
              <a:r>
                <a:rPr lang="en-US" sz="1400" b="1"/>
                <a:t> +b</a:t>
              </a:r>
              <a:r>
                <a:rPr lang="en-US" sz="1400" b="1" baseline="-25000"/>
                <a:t>1</a:t>
              </a:r>
              <a:r>
                <a:rPr lang="en-US" sz="1400" b="1">
                  <a:latin typeface="Calibri"/>
                  <a:cs typeface="Calibri"/>
                </a:rPr>
                <a:t>∙x</a:t>
              </a:r>
              <a:r>
                <a:rPr lang="en-US" sz="1400" b="1" baseline="-25000">
                  <a:latin typeface="Calibri"/>
                  <a:cs typeface="Calibri"/>
                </a:rPr>
                <a:t>1</a:t>
              </a:r>
              <a:r>
                <a:rPr lang="en-US" sz="1400" b="1">
                  <a:latin typeface="Calibri"/>
                  <a:cs typeface="Calibri"/>
                </a:rPr>
                <a:t> +b</a:t>
              </a:r>
              <a:r>
                <a:rPr lang="en-US" sz="1400" b="1" baseline="-25000">
                  <a:latin typeface="Calibri"/>
                  <a:cs typeface="Calibri"/>
                </a:rPr>
                <a:t>2</a:t>
              </a:r>
              <a:r>
                <a:rPr lang="en-US" sz="1400" b="1">
                  <a:latin typeface="Calibri"/>
                  <a:cs typeface="Calibri"/>
                </a:rPr>
                <a:t>∙x</a:t>
              </a:r>
              <a:r>
                <a:rPr lang="en-US" sz="1400" b="1" baseline="-25000">
                  <a:latin typeface="Calibri"/>
                  <a:cs typeface="Calibri"/>
                </a:rPr>
                <a:t>2</a:t>
              </a:r>
              <a:r>
                <a:rPr lang="en-US" sz="1400" b="1">
                  <a:latin typeface="Calibri"/>
                  <a:cs typeface="Calibri"/>
                </a:rPr>
                <a:t> + ... + b</a:t>
              </a:r>
              <a:r>
                <a:rPr lang="en-US" sz="1400" b="1" baseline="-25000">
                  <a:latin typeface="Calibri"/>
                  <a:cs typeface="Calibri"/>
                </a:rPr>
                <a:t>k</a:t>
              </a:r>
              <a:r>
                <a:rPr lang="en-US" sz="1400" b="1">
                  <a:latin typeface="Calibri"/>
                  <a:cs typeface="Calibri"/>
                </a:rPr>
                <a:t>∙x</a:t>
              </a:r>
              <a:r>
                <a:rPr lang="en-US" sz="1400" b="1" baseline="-25000">
                  <a:latin typeface="Calibri"/>
                  <a:cs typeface="Calibri"/>
                </a:rPr>
                <a:t>k</a:t>
              </a:r>
              <a:r>
                <a:rPr lang="en-US" sz="1400" b="1" baseline="0">
                  <a:latin typeface="Calibri"/>
                  <a:cs typeface="Calibri"/>
                </a:rPr>
                <a:t>, where k = number of predictor variables.</a:t>
              </a:r>
            </a:p>
            <a:p>
              <a:endParaRPr lang="en-US" sz="1200" b="1" baseline="0">
                <a:latin typeface="Calibri"/>
                <a:cs typeface="Calibri"/>
              </a:endParaRPr>
            </a:p>
            <a:p>
              <a:r>
                <a:rPr lang="en-US" sz="1400" b="1" baseline="0">
                  <a:latin typeface="Calibri"/>
                  <a:cs typeface="Calibri"/>
                </a:rPr>
                <a:t>Also, Linear Function = natural logarithm of the odds ratio</a:t>
              </a:r>
              <a:r>
                <a:rPr lang="en-US" sz="1200" b="1" baseline="0">
                  <a:latin typeface="Calibri"/>
                  <a:cs typeface="Calibri"/>
                </a:rPr>
                <a:t>.  </a:t>
              </a:r>
              <a:endParaRPr lang="en-US" sz="1200" b="1"/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</xdr:row>
      <xdr:rowOff>0</xdr:rowOff>
    </xdr:from>
    <xdr:to>
      <xdr:col>11</xdr:col>
      <xdr:colOff>400050</xdr:colOff>
      <xdr:row>17</xdr:row>
      <xdr:rowOff>142875</xdr:rowOff>
    </xdr:to>
    <xdr:graphicFrame macro="">
      <xdr:nvGraphicFramePr>
        <xdr:cNvPr id="2112" name="Chart 1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</xdr:colOff>
      <xdr:row>16</xdr:row>
      <xdr:rowOff>9525</xdr:rowOff>
    </xdr:from>
    <xdr:to>
      <xdr:col>4</xdr:col>
      <xdr:colOff>514350</xdr:colOff>
      <xdr:row>20</xdr:row>
      <xdr:rowOff>9525</xdr:rowOff>
    </xdr:to>
    <xdr:sp macro="" textlink="">
      <xdr:nvSpPr>
        <xdr:cNvPr id="2053" name="Text 5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1257300" y="2809875"/>
          <a:ext cx="120015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336666"/>
              </a:solidFill>
              <a:latin typeface="Arial"/>
              <a:cs typeface="Arial"/>
            </a:rPr>
            <a:t>With this function the predictions are never negative.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28575</xdr:rowOff>
        </xdr:from>
        <xdr:to>
          <xdr:col>2</xdr:col>
          <xdr:colOff>323850</xdr:colOff>
          <xdr:row>7</xdr:row>
          <xdr:rowOff>0</xdr:rowOff>
        </xdr:to>
        <xdr:sp macro="" textlink="">
          <xdr:nvSpPr>
            <xdr:cNvPr id="2050" name="Picture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0</xdr:row>
      <xdr:rowOff>152400</xdr:rowOff>
    </xdr:from>
    <xdr:to>
      <xdr:col>10</xdr:col>
      <xdr:colOff>304800</xdr:colOff>
      <xdr:row>15</xdr:row>
      <xdr:rowOff>133350</xdr:rowOff>
    </xdr:to>
    <xdr:graphicFrame macro="">
      <xdr:nvGraphicFramePr>
        <xdr:cNvPr id="3131" name="Chart 1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0</xdr:rowOff>
    </xdr:from>
    <xdr:to>
      <xdr:col>4</xdr:col>
      <xdr:colOff>438150</xdr:colOff>
      <xdr:row>15</xdr:row>
      <xdr:rowOff>130175</xdr:rowOff>
    </xdr:to>
    <xdr:sp macro="" textlink="">
      <xdr:nvSpPr>
        <xdr:cNvPr id="3074" name="Text 2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 txBox="1">
          <a:spLocks noChangeArrowheads="1"/>
        </xdr:cNvSpPr>
      </xdr:nvSpPr>
      <xdr:spPr bwMode="auto">
        <a:xfrm>
          <a:off x="0" y="1587500"/>
          <a:ext cx="2557463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The criteria are different and the coefficients to the right are not the same as those determined on the previous sheet, but the coefficients are close.  </a:t>
          </a:r>
          <a:r>
            <a:rPr lang="en-US" sz="1000" b="0" i="0" strike="noStrike">
              <a:solidFill>
                <a:srgbClr val="FF0000"/>
              </a:solidFill>
              <a:latin typeface="Arial"/>
              <a:cs typeface="Arial"/>
            </a:rPr>
            <a:t>Data for 30 ft. are not used because ln(0) = undefined.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0</xdr:row>
      <xdr:rowOff>9525</xdr:rowOff>
    </xdr:from>
    <xdr:to>
      <xdr:col>11</xdr:col>
      <xdr:colOff>504825</xdr:colOff>
      <xdr:row>1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629025" y="9525"/>
          <a:ext cx="352425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rgbClr val="FF00FF"/>
              </a:solidFill>
            </a:rPr>
            <a:t>The likelihood function is not a nice smooth function so</a:t>
          </a:r>
          <a:r>
            <a:rPr lang="en-US" sz="1100" baseline="0">
              <a:solidFill>
                <a:srgbClr val="FF00FF"/>
              </a:solidFill>
            </a:rPr>
            <a:t> Solver can't be used to determine a maximum.</a:t>
          </a:r>
          <a:endParaRPr lang="en-US" sz="1100">
            <a:solidFill>
              <a:srgbClr val="FF00FF"/>
            </a:solidFill>
          </a:endParaRPr>
        </a:p>
      </xdr:txBody>
    </xdr:sp>
    <xdr:clientData/>
  </xdr:twoCellAnchor>
  <xdr:twoCellAnchor>
    <xdr:from>
      <xdr:col>9</xdr:col>
      <xdr:colOff>66675</xdr:colOff>
      <xdr:row>2</xdr:row>
      <xdr:rowOff>219075</xdr:rowOff>
    </xdr:from>
    <xdr:to>
      <xdr:col>17</xdr:col>
      <xdr:colOff>276225</xdr:colOff>
      <xdr:row>5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438775" y="676275"/>
          <a:ext cx="53530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I used a trial and error procedure below to move toward values of A &amp; B that would attempt to maximize the Likelihood Function.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38100</xdr:rowOff>
        </xdr:from>
        <xdr:to>
          <xdr:col>4</xdr:col>
          <xdr:colOff>752475</xdr:colOff>
          <xdr:row>6</xdr:row>
          <xdr:rowOff>152400</xdr:rowOff>
        </xdr:to>
        <xdr:sp macro="" textlink="">
          <xdr:nvSpPr>
            <xdr:cNvPr id="5122" name="Picture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152400</xdr:rowOff>
    </xdr:from>
    <xdr:to>
      <xdr:col>10</xdr:col>
      <xdr:colOff>447675</xdr:colOff>
      <xdr:row>28</xdr:row>
      <xdr:rowOff>38100</xdr:rowOff>
    </xdr:to>
    <xdr:graphicFrame macro="">
      <xdr:nvGraphicFramePr>
        <xdr:cNvPr id="4140" name="Chart 2">
          <a:extLst>
            <a:ext uri="{FF2B5EF4-FFF2-40B4-BE49-F238E27FC236}">
              <a16:creationId xmlns:a16="http://schemas.microsoft.com/office/drawing/2014/main" id="{00000000-0008-0000-0500-00002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12</xdr:row>
          <xdr:rowOff>9525</xdr:rowOff>
        </xdr:from>
        <xdr:to>
          <xdr:col>3</xdr:col>
          <xdr:colOff>180975</xdr:colOff>
          <xdr:row>15</xdr:row>
          <xdr:rowOff>104775</xdr:rowOff>
        </xdr:to>
        <xdr:sp macro="" textlink="">
          <xdr:nvSpPr>
            <xdr:cNvPr id="4099" name="Picture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5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9</xdr:col>
      <xdr:colOff>47625</xdr:colOff>
      <xdr:row>1</xdr:row>
      <xdr:rowOff>19050</xdr:rowOff>
    </xdr:from>
    <xdr:to>
      <xdr:col>13</xdr:col>
      <xdr:colOff>228600</xdr:colOff>
      <xdr:row>11</xdr:row>
      <xdr:rowOff>133350</xdr:rowOff>
    </xdr:to>
    <xdr:graphicFrame macro="">
      <xdr:nvGraphicFramePr>
        <xdr:cNvPr id="4141" name="Chart 1">
          <a:extLst>
            <a:ext uri="{FF2B5EF4-FFF2-40B4-BE49-F238E27FC236}">
              <a16:creationId xmlns:a16="http://schemas.microsoft.com/office/drawing/2014/main" id="{00000000-0008-0000-0500-00002D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247649</xdr:colOff>
      <xdr:row>18</xdr:row>
      <xdr:rowOff>9525</xdr:rowOff>
    </xdr:from>
    <xdr:to>
      <xdr:col>9</xdr:col>
      <xdr:colOff>257174</xdr:colOff>
      <xdr:row>20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638549" y="3228975"/>
          <a:ext cx="269557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Of all of the 1st order polynomials,</a:t>
          </a:r>
          <a:r>
            <a:rPr lang="en-US" sz="1100" baseline="0"/>
            <a:t> the SPSS values maximize the likelihood function 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409575</xdr:colOff>
      <xdr:row>14</xdr:row>
      <xdr:rowOff>57150</xdr:rowOff>
    </xdr:to>
    <xdr:pic>
      <xdr:nvPicPr>
        <xdr:cNvPr id="76911" name="Picture 1">
          <a:extLst>
            <a:ext uri="{FF2B5EF4-FFF2-40B4-BE49-F238E27FC236}">
              <a16:creationId xmlns:a16="http://schemas.microsoft.com/office/drawing/2014/main" id="{00000000-0008-0000-0700-00006F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575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</xdr:row>
      <xdr:rowOff>9525</xdr:rowOff>
    </xdr:from>
    <xdr:to>
      <xdr:col>8</xdr:col>
      <xdr:colOff>361950</xdr:colOff>
      <xdr:row>12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657600" y="400050"/>
          <a:ext cx="1581150" cy="176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0000"/>
              </a:solidFill>
            </a:rPr>
            <a:t>Note that the probability of Made decreases as Feet increases</a:t>
          </a:r>
          <a:r>
            <a:rPr lang="en-US" sz="1200" b="1" baseline="0">
              <a:solidFill>
                <a:srgbClr val="FF0000"/>
              </a:solidFill>
            </a:rPr>
            <a:t>.</a:t>
          </a:r>
        </a:p>
        <a:p>
          <a:endParaRPr lang="en-US" sz="1200" b="1" baseline="0">
            <a:solidFill>
              <a:srgbClr val="FF0000"/>
            </a:solidFill>
          </a:endParaRPr>
        </a:p>
        <a:p>
          <a:r>
            <a:rPr lang="en-US" sz="1200" b="1" baseline="0">
              <a:solidFill>
                <a:srgbClr val="FF0000"/>
              </a:solidFill>
            </a:rPr>
            <a:t>Also the probability of Miss increases as Feet increases.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6</xdr:col>
      <xdr:colOff>390525</xdr:colOff>
      <xdr:row>22</xdr:row>
      <xdr:rowOff>38100</xdr:rowOff>
    </xdr:to>
    <xdr:pic>
      <xdr:nvPicPr>
        <xdr:cNvPr id="76913" name="Picture 3">
          <a:extLst>
            <a:ext uri="{FF2B5EF4-FFF2-40B4-BE49-F238E27FC236}">
              <a16:creationId xmlns:a16="http://schemas.microsoft.com/office/drawing/2014/main" id="{00000000-0008-0000-0700-000071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333625"/>
          <a:ext cx="38195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20</xdr:row>
      <xdr:rowOff>9525</xdr:rowOff>
    </xdr:from>
    <xdr:to>
      <xdr:col>3</xdr:col>
      <xdr:colOff>200025</xdr:colOff>
      <xdr:row>21</xdr:row>
      <xdr:rowOff>28575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238125" y="3314700"/>
          <a:ext cx="1790700" cy="180975"/>
        </a:xfrm>
        <a:prstGeom prst="rect">
          <a:avLst/>
        </a:prstGeom>
        <a:solidFill>
          <a:schemeClr val="accen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542924</xdr:colOff>
      <xdr:row>19</xdr:row>
      <xdr:rowOff>38100</xdr:rowOff>
    </xdr:from>
    <xdr:to>
      <xdr:col>8</xdr:col>
      <xdr:colOff>266699</xdr:colOff>
      <xdr:row>22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981324" y="3181350"/>
          <a:ext cx="21621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0000"/>
              </a:solidFill>
            </a:rPr>
            <a:t>.2286 or 22.86%</a:t>
          </a:r>
          <a:r>
            <a:rPr lang="en-US" sz="1200" b="1" baseline="0">
              <a:solidFill>
                <a:srgbClr val="FF0000"/>
              </a:solidFill>
            </a:rPr>
            <a:t> of the 70 observations are misclassified.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22</xdr:row>
      <xdr:rowOff>66675</xdr:rowOff>
    </xdr:from>
    <xdr:to>
      <xdr:col>5</xdr:col>
      <xdr:colOff>504825</xdr:colOff>
      <xdr:row>29</xdr:row>
      <xdr:rowOff>85725</xdr:rowOff>
    </xdr:to>
    <xdr:pic>
      <xdr:nvPicPr>
        <xdr:cNvPr id="76916" name="Picture 7">
          <a:extLst>
            <a:ext uri="{FF2B5EF4-FFF2-40B4-BE49-F238E27FC236}">
              <a16:creationId xmlns:a16="http://schemas.microsoft.com/office/drawing/2014/main" id="{00000000-0008-0000-0700-000074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5700"/>
          <a:ext cx="35528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276225</xdr:colOff>
      <xdr:row>26</xdr:row>
      <xdr:rowOff>152400</xdr:rowOff>
    </xdr:from>
    <xdr:to>
      <xdr:col>10</xdr:col>
      <xdr:colOff>28575</xdr:colOff>
      <xdr:row>29</xdr:row>
      <xdr:rowOff>95250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495425" y="4429125"/>
          <a:ext cx="46291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0000"/>
              </a:solidFill>
            </a:rPr>
            <a:t>Made/Miss indicates that Made is being predicted rather than Miss.</a:t>
          </a:r>
        </a:p>
      </xdr:txBody>
    </xdr:sp>
    <xdr:clientData/>
  </xdr:twoCellAnchor>
  <xdr:twoCellAnchor>
    <xdr:from>
      <xdr:col>1</xdr:col>
      <xdr:colOff>276226</xdr:colOff>
      <xdr:row>27</xdr:row>
      <xdr:rowOff>28575</xdr:rowOff>
    </xdr:from>
    <xdr:to>
      <xdr:col>2</xdr:col>
      <xdr:colOff>257176</xdr:colOff>
      <xdr:row>28</xdr:row>
      <xdr:rowOff>47625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885826" y="4467225"/>
          <a:ext cx="590550" cy="180975"/>
        </a:xfrm>
        <a:prstGeom prst="rect">
          <a:avLst/>
        </a:prstGeom>
        <a:solidFill>
          <a:schemeClr val="accen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590549</xdr:colOff>
      <xdr:row>22</xdr:row>
      <xdr:rowOff>76200</xdr:rowOff>
    </xdr:from>
    <xdr:to>
      <xdr:col>9</xdr:col>
      <xdr:colOff>409575</xdr:colOff>
      <xdr:row>27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638549" y="3705225"/>
          <a:ext cx="2257426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0000"/>
              </a:solidFill>
            </a:rPr>
            <a:t>-.1856 coefficient for  Feet shows that probability</a:t>
          </a:r>
          <a:r>
            <a:rPr lang="en-US" sz="1200" b="1" baseline="0">
              <a:solidFill>
                <a:srgbClr val="FF0000"/>
              </a:solidFill>
            </a:rPr>
            <a:t> of Made decreases as Feet increases 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34</xdr:row>
          <xdr:rowOff>47625</xdr:rowOff>
        </xdr:from>
        <xdr:to>
          <xdr:col>2</xdr:col>
          <xdr:colOff>533400</xdr:colOff>
          <xdr:row>38</xdr:row>
          <xdr:rowOff>47625</xdr:rowOff>
        </xdr:to>
        <xdr:sp macro="" textlink="">
          <xdr:nvSpPr>
            <xdr:cNvPr id="76892" name="Picture 2" hidden="1">
              <a:extLst>
                <a:ext uri="{63B3BB69-23CF-44E3-9099-C40C66FF867C}">
                  <a14:compatExt spid="_x0000_s76892"/>
                </a:ext>
                <a:ext uri="{FF2B5EF4-FFF2-40B4-BE49-F238E27FC236}">
                  <a16:creationId xmlns:a16="http://schemas.microsoft.com/office/drawing/2014/main" id="{00000000-0008-0000-0700-00005C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9</xdr:col>
      <xdr:colOff>581025</xdr:colOff>
      <xdr:row>9</xdr:row>
      <xdr:rowOff>38100</xdr:rowOff>
    </xdr:to>
    <xdr:pic>
      <xdr:nvPicPr>
        <xdr:cNvPr id="82055" name="Picture 1">
          <a:extLst>
            <a:ext uri="{FF2B5EF4-FFF2-40B4-BE49-F238E27FC236}">
              <a16:creationId xmlns:a16="http://schemas.microsoft.com/office/drawing/2014/main" id="{00000000-0008-0000-0800-0000874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42900"/>
          <a:ext cx="24098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600075</xdr:colOff>
      <xdr:row>11</xdr:row>
      <xdr:rowOff>47625</xdr:rowOff>
    </xdr:from>
    <xdr:to>
      <xdr:col>13</xdr:col>
      <xdr:colOff>180975</xdr:colOff>
      <xdr:row>21</xdr:row>
      <xdr:rowOff>28575</xdr:rowOff>
    </xdr:to>
    <xdr:pic>
      <xdr:nvPicPr>
        <xdr:cNvPr id="82056" name="Picture 2">
          <a:extLst>
            <a:ext uri="{FF2B5EF4-FFF2-40B4-BE49-F238E27FC236}">
              <a16:creationId xmlns:a16="http://schemas.microsoft.com/office/drawing/2014/main" id="{00000000-0008-0000-0800-0000884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111"/>
        <a:stretch>
          <a:fillRect/>
        </a:stretch>
      </xdr:blipFill>
      <xdr:spPr bwMode="auto">
        <a:xfrm>
          <a:off x="4705350" y="2028825"/>
          <a:ext cx="4648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66676</xdr:colOff>
      <xdr:row>13</xdr:row>
      <xdr:rowOff>154517</xdr:rowOff>
    </xdr:from>
    <xdr:to>
      <xdr:col>12</xdr:col>
      <xdr:colOff>28576</xdr:colOff>
      <xdr:row>17</xdr:row>
      <xdr:rowOff>5292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8001001" y="2459567"/>
          <a:ext cx="581025" cy="498475"/>
        </a:xfrm>
        <a:prstGeom prst="rect">
          <a:avLst/>
        </a:prstGeom>
        <a:solidFill>
          <a:schemeClr val="accen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104774</xdr:colOff>
      <xdr:row>19</xdr:row>
      <xdr:rowOff>152400</xdr:rowOff>
    </xdr:from>
    <xdr:to>
      <xdr:col>13</xdr:col>
      <xdr:colOff>352425</xdr:colOff>
      <xdr:row>21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5943599" y="3429000"/>
          <a:ext cx="358140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The model is predicting </a:t>
          </a:r>
          <a:r>
            <a:rPr lang="en-US" sz="1200" b="1">
              <a:solidFill>
                <a:srgbClr val="FF0000"/>
              </a:solidFill>
            </a:rPr>
            <a:t>2</a:t>
          </a:r>
          <a:r>
            <a:rPr lang="en-US" sz="1100">
              <a:solidFill>
                <a:srgbClr val="FF0000"/>
              </a:solidFill>
            </a:rPr>
            <a:t> stroke rather than </a:t>
          </a:r>
          <a:r>
            <a:rPr lang="en-US" sz="1200" b="1">
              <a:solidFill>
                <a:srgbClr val="FF0000"/>
              </a:solidFill>
            </a:rPr>
            <a:t>4 </a:t>
          </a:r>
          <a:r>
            <a:rPr lang="en-US" sz="1100" b="0">
              <a:solidFill>
                <a:srgbClr val="FF0000"/>
              </a:solidFill>
            </a:rPr>
            <a:t>stroke</a:t>
          </a:r>
          <a:r>
            <a:rPr lang="en-US" sz="1100">
              <a:solidFill>
                <a:srgbClr val="FF0000"/>
              </a:solidFill>
            </a:rPr>
            <a:t>.</a:t>
          </a:r>
        </a:p>
      </xdr:txBody>
    </xdr:sp>
    <xdr:clientData/>
  </xdr:twoCellAnchor>
  <xdr:twoCellAnchor editAs="oneCell">
    <xdr:from>
      <xdr:col>10</xdr:col>
      <xdr:colOff>9525</xdr:colOff>
      <xdr:row>0</xdr:row>
      <xdr:rowOff>0</xdr:rowOff>
    </xdr:from>
    <xdr:to>
      <xdr:col>13</xdr:col>
      <xdr:colOff>447675</xdr:colOff>
      <xdr:row>5</xdr:row>
      <xdr:rowOff>152400</xdr:rowOff>
    </xdr:to>
    <xdr:pic>
      <xdr:nvPicPr>
        <xdr:cNvPr id="82059" name="Picture 5">
          <a:extLst>
            <a:ext uri="{FF2B5EF4-FFF2-40B4-BE49-F238E27FC236}">
              <a16:creationId xmlns:a16="http://schemas.microsoft.com/office/drawing/2014/main" id="{00000000-0008-0000-0800-00008B4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6" r="15070" b="5608"/>
        <a:stretch>
          <a:fillRect/>
        </a:stretch>
      </xdr:blipFill>
      <xdr:spPr bwMode="auto">
        <a:xfrm>
          <a:off x="7324725" y="0"/>
          <a:ext cx="22955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657225</xdr:colOff>
      <xdr:row>23</xdr:row>
      <xdr:rowOff>104775</xdr:rowOff>
    </xdr:from>
    <xdr:to>
      <xdr:col>13</xdr:col>
      <xdr:colOff>200025</xdr:colOff>
      <xdr:row>31</xdr:row>
      <xdr:rowOff>19050</xdr:rowOff>
    </xdr:to>
    <xdr:pic>
      <xdr:nvPicPr>
        <xdr:cNvPr id="82060" name="Picture 7">
          <a:extLst>
            <a:ext uri="{FF2B5EF4-FFF2-40B4-BE49-F238E27FC236}">
              <a16:creationId xmlns:a16="http://schemas.microsoft.com/office/drawing/2014/main" id="{00000000-0008-0000-0800-00008C4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218"/>
        <a:stretch>
          <a:fillRect/>
        </a:stretch>
      </xdr:blipFill>
      <xdr:spPr bwMode="auto">
        <a:xfrm>
          <a:off x="4762500" y="4057650"/>
          <a:ext cx="46101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552450</xdr:colOff>
      <xdr:row>23</xdr:row>
      <xdr:rowOff>0</xdr:rowOff>
    </xdr:from>
    <xdr:to>
      <xdr:col>12</xdr:col>
      <xdr:colOff>523875</xdr:colOff>
      <xdr:row>25</xdr:row>
      <xdr:rowOff>19050</xdr:rowOff>
    </xdr:to>
    <xdr:pic>
      <xdr:nvPicPr>
        <xdr:cNvPr id="82061" name="Picture 6">
          <a:extLst>
            <a:ext uri="{FF2B5EF4-FFF2-40B4-BE49-F238E27FC236}">
              <a16:creationId xmlns:a16="http://schemas.microsoft.com/office/drawing/2014/main" id="{00000000-0008-0000-0800-00008D4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286"/>
        <a:stretch>
          <a:fillRect/>
        </a:stretch>
      </xdr:blipFill>
      <xdr:spPr bwMode="auto">
        <a:xfrm>
          <a:off x="7248525" y="3952875"/>
          <a:ext cx="1828800" cy="3429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31</xdr:row>
      <xdr:rowOff>38100</xdr:rowOff>
    </xdr:from>
    <xdr:to>
      <xdr:col>9</xdr:col>
      <xdr:colOff>581025</xdr:colOff>
      <xdr:row>36</xdr:row>
      <xdr:rowOff>133350</xdr:rowOff>
    </xdr:to>
    <xdr:pic>
      <xdr:nvPicPr>
        <xdr:cNvPr id="82062" name="Picture 8">
          <a:extLst>
            <a:ext uri="{FF2B5EF4-FFF2-40B4-BE49-F238E27FC236}">
              <a16:creationId xmlns:a16="http://schemas.microsoft.com/office/drawing/2014/main" id="{00000000-0008-0000-0800-00008E4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36" r="18835"/>
        <a:stretch>
          <a:fillRect/>
        </a:stretch>
      </xdr:blipFill>
      <xdr:spPr bwMode="auto">
        <a:xfrm>
          <a:off x="4867275" y="5286375"/>
          <a:ext cx="24098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169333</xdr:colOff>
      <xdr:row>26</xdr:row>
      <xdr:rowOff>74083</xdr:rowOff>
    </xdr:from>
    <xdr:to>
      <xdr:col>12</xdr:col>
      <xdr:colOff>131233</xdr:colOff>
      <xdr:row>29</xdr:row>
      <xdr:rowOff>83608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8103658" y="4512733"/>
          <a:ext cx="581025" cy="495300"/>
        </a:xfrm>
        <a:prstGeom prst="rect">
          <a:avLst/>
        </a:prstGeom>
        <a:solidFill>
          <a:schemeClr val="accen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12</xdr:col>
      <xdr:colOff>105833</xdr:colOff>
      <xdr:row>11</xdr:row>
      <xdr:rowOff>52917</xdr:rowOff>
    </xdr:from>
    <xdr:to>
      <xdr:col>14</xdr:col>
      <xdr:colOff>179917</xdr:colOff>
      <xdr:row>19</xdr:row>
      <xdr:rowOff>116417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8659283" y="2034117"/>
          <a:ext cx="1312334" cy="13589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The hit rate or % correct can be viewed somewhat</a:t>
          </a:r>
          <a:r>
            <a:rPr lang="en-US" sz="1100" b="1" baseline="0"/>
            <a:t> like R</a:t>
          </a:r>
          <a:r>
            <a:rPr lang="en-US" sz="1100" b="1" baseline="30000"/>
            <a:t>2</a:t>
          </a:r>
          <a:r>
            <a:rPr lang="en-US" sz="1100" b="1" baseline="0"/>
            <a:t> in  least squares regression.  </a:t>
          </a:r>
        </a:p>
        <a:p>
          <a:r>
            <a:rPr lang="en-US" sz="1100" b="1" baseline="0"/>
            <a:t>A bigger value is better.</a:t>
          </a:r>
          <a:endParaRPr lang="en-US" sz="1100" b="1"/>
        </a:p>
      </xdr:txBody>
    </xdr:sp>
    <xdr:clientData/>
  </xdr:twoCellAnchor>
  <xdr:twoCellAnchor>
    <xdr:from>
      <xdr:col>12</xdr:col>
      <xdr:colOff>158750</xdr:colOff>
      <xdr:row>25</xdr:row>
      <xdr:rowOff>63500</xdr:rowOff>
    </xdr:from>
    <xdr:to>
      <xdr:col>14</xdr:col>
      <xdr:colOff>582083</xdr:colOff>
      <xdr:row>31</xdr:row>
      <xdr:rowOff>105834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8712200" y="4340225"/>
          <a:ext cx="1661583" cy="10138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00FF"/>
              </a:solidFill>
            </a:rPr>
            <a:t>This model would</a:t>
          </a:r>
          <a:r>
            <a:rPr lang="en-US" sz="1100" b="1" baseline="0">
              <a:solidFill>
                <a:srgbClr val="0000FF"/>
              </a:solidFill>
            </a:rPr>
            <a:t> be a better because it is simpler and all variables are significant.  Hit rate is  at 92.47%.</a:t>
          </a:r>
          <a:endParaRPr lang="en-US" sz="1100" b="1">
            <a:solidFill>
              <a:srgbClr val="0000FF"/>
            </a:solidFill>
          </a:endParaRPr>
        </a:p>
      </xdr:txBody>
    </xdr:sp>
    <xdr:clientData/>
  </xdr:twoCellAnchor>
  <xdr:twoCellAnchor editAs="oneCell">
    <xdr:from>
      <xdr:col>15</xdr:col>
      <xdr:colOff>85725</xdr:colOff>
      <xdr:row>0</xdr:row>
      <xdr:rowOff>66675</xdr:rowOff>
    </xdr:from>
    <xdr:to>
      <xdr:col>20</xdr:col>
      <xdr:colOff>933450</xdr:colOff>
      <xdr:row>27</xdr:row>
      <xdr:rowOff>142875</xdr:rowOff>
    </xdr:to>
    <xdr:pic>
      <xdr:nvPicPr>
        <xdr:cNvPr id="82066" name="Picture 12">
          <a:extLst>
            <a:ext uri="{FF2B5EF4-FFF2-40B4-BE49-F238E27FC236}">
              <a16:creationId xmlns:a16="http://schemas.microsoft.com/office/drawing/2014/main" id="{00000000-0008-0000-0800-0000924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0" y="66675"/>
          <a:ext cx="7181850" cy="467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723900</xdr:colOff>
          <xdr:row>44</xdr:row>
          <xdr:rowOff>57150</xdr:rowOff>
        </xdr:from>
        <xdr:to>
          <xdr:col>9</xdr:col>
          <xdr:colOff>600075</xdr:colOff>
          <xdr:row>48</xdr:row>
          <xdr:rowOff>28575</xdr:rowOff>
        </xdr:to>
        <xdr:sp macro="" textlink="">
          <xdr:nvSpPr>
            <xdr:cNvPr id="82030" name="Picture 2" hidden="1">
              <a:extLst>
                <a:ext uri="{63B3BB69-23CF-44E3-9099-C40C66FF867C}">
                  <a14:compatExt spid="_x0000_s82030"/>
                </a:ext>
                <a:ext uri="{FF2B5EF4-FFF2-40B4-BE49-F238E27FC236}">
                  <a16:creationId xmlns:a16="http://schemas.microsoft.com/office/drawing/2014/main" id="{00000000-0008-0000-0800-00006E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8.xml"/><Relationship Id="rId4" Type="http://schemas.openxmlformats.org/officeDocument/2006/relationships/image" Target="../media/image3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9.xml"/><Relationship Id="rId5" Type="http://schemas.openxmlformats.org/officeDocument/2006/relationships/comments" Target="../comments2.xml"/><Relationship Id="rId4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tabSelected="1" zoomScale="130" zoomScaleNormal="130" workbookViewId="0">
      <selection activeCell="M11" sqref="M11"/>
    </sheetView>
  </sheetViews>
  <sheetFormatPr defaultRowHeight="12.75" x14ac:dyDescent="0.2"/>
  <cols>
    <col min="1" max="1" width="7.28515625" style="2" customWidth="1"/>
    <col min="2" max="2" width="7" style="2" customWidth="1"/>
    <col min="3" max="3" width="6" style="2" customWidth="1"/>
    <col min="4" max="4" width="6.7109375" style="2" customWidth="1"/>
    <col min="5" max="5" width="9.7109375" customWidth="1"/>
    <col min="6" max="6" width="10.42578125" customWidth="1"/>
  </cols>
  <sheetData>
    <row r="3" spans="1:7" x14ac:dyDescent="0.2">
      <c r="A3" s="2" t="s">
        <v>0</v>
      </c>
      <c r="B3" s="5"/>
    </row>
    <row r="4" spans="1:7" x14ac:dyDescent="0.2">
      <c r="E4" s="25" t="s">
        <v>28</v>
      </c>
    </row>
    <row r="5" spans="1:7" x14ac:dyDescent="0.2">
      <c r="A5" s="2" t="s">
        <v>1</v>
      </c>
      <c r="B5" s="2" t="s">
        <v>2</v>
      </c>
      <c r="C5" s="2" t="s">
        <v>3</v>
      </c>
      <c r="D5" s="2" t="s">
        <v>4</v>
      </c>
      <c r="E5" s="26" t="s">
        <v>5</v>
      </c>
      <c r="F5" t="s">
        <v>6</v>
      </c>
    </row>
    <row r="6" spans="1:7" x14ac:dyDescent="0.2">
      <c r="A6" s="2">
        <v>1</v>
      </c>
      <c r="B6" s="3">
        <f t="shared" ref="B6:B12" si="0">C6/D6</f>
        <v>0.9</v>
      </c>
      <c r="C6" s="2">
        <v>9</v>
      </c>
      <c r="D6" s="2">
        <v>10</v>
      </c>
      <c r="E6" s="23">
        <f t="shared" ref="E6:E13" si="1">$F$18+$F$19*A6</f>
        <v>0.95132027257240204</v>
      </c>
      <c r="F6">
        <f>(B6-E6)^2</f>
        <v>2.6337703769056383E-3</v>
      </c>
    </row>
    <row r="7" spans="1:7" x14ac:dyDescent="0.2">
      <c r="A7" s="2">
        <v>5</v>
      </c>
      <c r="B7" s="3">
        <f t="shared" si="0"/>
        <v>0.8</v>
      </c>
      <c r="C7" s="2">
        <v>8</v>
      </c>
      <c r="D7" s="2">
        <v>10</v>
      </c>
      <c r="E7" s="23">
        <f t="shared" si="1"/>
        <v>0.81963373083475299</v>
      </c>
      <c r="F7">
        <f t="shared" ref="F7:F12" si="2">(B7-E7)^2</f>
        <v>3.8548338649152872E-4</v>
      </c>
    </row>
    <row r="8" spans="1:7" x14ac:dyDescent="0.2">
      <c r="A8" s="2">
        <v>10</v>
      </c>
      <c r="B8" s="3">
        <f t="shared" si="0"/>
        <v>0.7</v>
      </c>
      <c r="C8" s="2">
        <v>7</v>
      </c>
      <c r="D8" s="2">
        <v>10</v>
      </c>
      <c r="E8" s="23">
        <f t="shared" si="1"/>
        <v>0.65502555366269166</v>
      </c>
      <c r="F8">
        <f t="shared" si="2"/>
        <v>2.0227008233474233E-3</v>
      </c>
    </row>
    <row r="9" spans="1:7" x14ac:dyDescent="0.2">
      <c r="A9" s="2">
        <v>15</v>
      </c>
      <c r="B9" s="3">
        <f t="shared" si="0"/>
        <v>0.6</v>
      </c>
      <c r="C9" s="2">
        <v>6</v>
      </c>
      <c r="D9" s="2">
        <v>10</v>
      </c>
      <c r="E9" s="23">
        <f t="shared" si="1"/>
        <v>0.49041737649063033</v>
      </c>
      <c r="F9">
        <f t="shared" si="2"/>
        <v>1.2008351375196253E-2</v>
      </c>
    </row>
    <row r="10" spans="1:7" x14ac:dyDescent="0.2">
      <c r="A10" s="2">
        <v>20</v>
      </c>
      <c r="B10" s="3">
        <f t="shared" si="0"/>
        <v>0.3</v>
      </c>
      <c r="C10" s="2">
        <v>3</v>
      </c>
      <c r="D10" s="2">
        <v>10</v>
      </c>
      <c r="E10" s="23">
        <f t="shared" si="1"/>
        <v>0.325809199318569</v>
      </c>
      <c r="F10">
        <f t="shared" si="2"/>
        <v>6.6611476946562304E-4</v>
      </c>
    </row>
    <row r="11" spans="1:7" x14ac:dyDescent="0.2">
      <c r="A11" s="2">
        <v>25</v>
      </c>
      <c r="B11" s="3">
        <f t="shared" si="0"/>
        <v>0.1</v>
      </c>
      <c r="C11" s="2">
        <v>1</v>
      </c>
      <c r="D11" s="2">
        <v>10</v>
      </c>
      <c r="E11" s="23">
        <f t="shared" si="1"/>
        <v>0.16120102214650767</v>
      </c>
      <c r="F11" s="19">
        <f t="shared" si="2"/>
        <v>3.7455651117773211E-3</v>
      </c>
    </row>
    <row r="12" spans="1:7" ht="13.5" thickBot="1" x14ac:dyDescent="0.25">
      <c r="A12" s="2">
        <v>30</v>
      </c>
      <c r="B12" s="3">
        <f t="shared" si="0"/>
        <v>0</v>
      </c>
      <c r="C12" s="2">
        <v>0</v>
      </c>
      <c r="D12" s="2">
        <v>10</v>
      </c>
      <c r="E12" s="23">
        <f t="shared" si="1"/>
        <v>-3.4071550255536653E-3</v>
      </c>
      <c r="F12" s="18">
        <f t="shared" si="2"/>
        <v>1.1608705368155598E-5</v>
      </c>
    </row>
    <row r="13" spans="1:7" x14ac:dyDescent="0.2">
      <c r="A13" s="21">
        <v>35</v>
      </c>
      <c r="E13" s="27">
        <f t="shared" si="1"/>
        <v>-0.168015332197615</v>
      </c>
      <c r="F13">
        <f>SUM(F6:F12)</f>
        <v>2.1473594548551939E-2</v>
      </c>
    </row>
    <row r="16" spans="1:7" ht="15.75" x14ac:dyDescent="0.25">
      <c r="F16" s="22">
        <f>F13</f>
        <v>2.1473594548551939E-2</v>
      </c>
      <c r="G16" s="20" t="s">
        <v>7</v>
      </c>
    </row>
    <row r="18" spans="6:7" x14ac:dyDescent="0.2">
      <c r="F18" s="26">
        <f>INTERCEPT(B6:B12,A6:A12)</f>
        <v>0.98424190800681433</v>
      </c>
      <c r="G18" s="43" t="s">
        <v>37</v>
      </c>
    </row>
    <row r="19" spans="6:7" x14ac:dyDescent="0.2">
      <c r="F19" s="26">
        <f>SLOPE(B6:B12,A6:A12)</f>
        <v>-3.2921635434412268E-2</v>
      </c>
      <c r="G19" s="43" t="s">
        <v>38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110" zoomScaleNormal="110" workbookViewId="0">
      <selection activeCell="M4" sqref="M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zoomScale="110" zoomScaleNormal="110" workbookViewId="0">
      <selection activeCell="A3" sqref="A3:B3"/>
    </sheetView>
  </sheetViews>
  <sheetFormatPr defaultRowHeight="12.75" x14ac:dyDescent="0.2"/>
  <cols>
    <col min="1" max="2" width="9" customWidth="1"/>
    <col min="3" max="3" width="5.5703125" style="1" customWidth="1"/>
    <col min="4" max="4" width="5.5703125" customWidth="1"/>
    <col min="5" max="5" width="7.85546875" customWidth="1"/>
    <col min="7" max="7" width="10" customWidth="1"/>
  </cols>
  <sheetData>
    <row r="1" spans="1:8" ht="18" x14ac:dyDescent="0.25">
      <c r="A1" t="s">
        <v>8</v>
      </c>
      <c r="G1" s="9">
        <f>SUM(F10:F16)</f>
        <v>1.9692844895032424E-2</v>
      </c>
      <c r="H1" s="10" t="s">
        <v>9</v>
      </c>
    </row>
    <row r="2" spans="1:8" s="9" customFormat="1" ht="18" x14ac:dyDescent="0.25">
      <c r="A2" s="7" t="s">
        <v>10</v>
      </c>
      <c r="B2" s="7" t="s">
        <v>11</v>
      </c>
      <c r="C2" s="8"/>
      <c r="F2"/>
      <c r="G2"/>
    </row>
    <row r="3" spans="1:8" s="9" customFormat="1" ht="18" x14ac:dyDescent="0.25">
      <c r="A3" s="113">
        <v>2.7299958241763891</v>
      </c>
      <c r="B3" s="113">
        <v>-0.1793755080790197</v>
      </c>
      <c r="C3" s="8"/>
      <c r="D3" s="66">
        <v>5</v>
      </c>
      <c r="E3" s="66">
        <v>-0.35</v>
      </c>
    </row>
    <row r="4" spans="1:8" x14ac:dyDescent="0.2">
      <c r="C4"/>
    </row>
    <row r="5" spans="1:8" x14ac:dyDescent="0.2">
      <c r="C5"/>
    </row>
    <row r="6" spans="1:8" x14ac:dyDescent="0.2">
      <c r="C6"/>
    </row>
    <row r="7" spans="1:8" x14ac:dyDescent="0.2">
      <c r="C7"/>
    </row>
    <row r="8" spans="1:8" x14ac:dyDescent="0.2">
      <c r="A8" s="2" t="s">
        <v>0</v>
      </c>
      <c r="B8" s="2" t="s">
        <v>12</v>
      </c>
      <c r="C8" s="5" t="s">
        <v>13</v>
      </c>
      <c r="F8" t="s">
        <v>14</v>
      </c>
    </row>
    <row r="9" spans="1:8" x14ac:dyDescent="0.2">
      <c r="A9" t="s">
        <v>1</v>
      </c>
      <c r="B9" s="2" t="s">
        <v>5</v>
      </c>
      <c r="C9" t="s">
        <v>3</v>
      </c>
      <c r="D9" t="s">
        <v>3</v>
      </c>
      <c r="E9" s="2" t="s">
        <v>4</v>
      </c>
      <c r="F9" t="s">
        <v>15</v>
      </c>
    </row>
    <row r="10" spans="1:8" x14ac:dyDescent="0.2">
      <c r="A10" s="2">
        <v>1</v>
      </c>
      <c r="B10">
        <f>1/(1+EXP(-$A$3-$B$3*A10))</f>
        <v>0.92761517697425633</v>
      </c>
      <c r="C10" s="1">
        <f t="shared" ref="C10:C16" si="0">D10/E10</f>
        <v>0.9</v>
      </c>
      <c r="D10" s="2">
        <f>Data!C6</f>
        <v>9</v>
      </c>
      <c r="E10" s="2">
        <v>10</v>
      </c>
      <c r="F10">
        <f t="shared" ref="F10:F16" si="1">(B10-C10)^2</f>
        <v>7.625979993194957E-4</v>
      </c>
    </row>
    <row r="11" spans="1:8" x14ac:dyDescent="0.2">
      <c r="A11" s="2">
        <v>5</v>
      </c>
      <c r="B11">
        <f t="shared" ref="B11:B20" si="2">1/(1+EXP(-$A$3-$B$3*A11))</f>
        <v>0.86213278426883178</v>
      </c>
      <c r="C11" s="1">
        <f t="shared" si="0"/>
        <v>0.8</v>
      </c>
      <c r="D11" s="2">
        <f>Data!C7</f>
        <v>8</v>
      </c>
      <c r="E11" s="2">
        <v>10</v>
      </c>
      <c r="F11">
        <f t="shared" si="1"/>
        <v>3.8604828809971838E-3</v>
      </c>
    </row>
    <row r="12" spans="1:8" x14ac:dyDescent="0.2">
      <c r="A12" s="2">
        <v>10</v>
      </c>
      <c r="B12">
        <f t="shared" si="2"/>
        <v>0.71833968003631521</v>
      </c>
      <c r="C12" s="1">
        <f t="shared" si="0"/>
        <v>0.7</v>
      </c>
      <c r="D12" s="2">
        <f>Data!C8</f>
        <v>7</v>
      </c>
      <c r="E12" s="2">
        <v>10</v>
      </c>
      <c r="F12">
        <f t="shared" si="1"/>
        <v>3.3634386383442024E-4</v>
      </c>
    </row>
    <row r="13" spans="1:8" x14ac:dyDescent="0.2">
      <c r="A13" s="2">
        <v>15</v>
      </c>
      <c r="B13">
        <f t="shared" si="2"/>
        <v>0.50983953028259799</v>
      </c>
      <c r="C13" s="1">
        <f t="shared" si="0"/>
        <v>0.6</v>
      </c>
      <c r="D13" s="2">
        <f>Data!C9</f>
        <v>6</v>
      </c>
      <c r="E13" s="2">
        <v>10</v>
      </c>
      <c r="F13">
        <f t="shared" si="1"/>
        <v>8.1289102996625617E-3</v>
      </c>
    </row>
    <row r="14" spans="1:8" x14ac:dyDescent="0.2">
      <c r="A14" s="2">
        <v>20</v>
      </c>
      <c r="B14">
        <f t="shared" si="2"/>
        <v>0.29785893328129409</v>
      </c>
      <c r="C14" s="1">
        <f t="shared" si="0"/>
        <v>0.3</v>
      </c>
      <c r="D14" s="2">
        <f>Data!C10</f>
        <v>3</v>
      </c>
      <c r="E14" s="2">
        <v>10</v>
      </c>
      <c r="F14">
        <f t="shared" si="1"/>
        <v>4.5841666939500384E-6</v>
      </c>
    </row>
    <row r="15" spans="1:8" x14ac:dyDescent="0.2">
      <c r="A15" s="2">
        <v>25</v>
      </c>
      <c r="B15">
        <f t="shared" si="2"/>
        <v>0.14749410970406387</v>
      </c>
      <c r="C15" s="1">
        <f t="shared" si="0"/>
        <v>0.1</v>
      </c>
      <c r="D15" s="2">
        <f>Data!C11</f>
        <v>1</v>
      </c>
      <c r="E15" s="2">
        <v>10</v>
      </c>
      <c r="F15">
        <f t="shared" si="1"/>
        <v>2.2556904565816539E-3</v>
      </c>
    </row>
    <row r="16" spans="1:8" ht="13.5" thickBot="1" x14ac:dyDescent="0.25">
      <c r="A16" s="2">
        <v>30</v>
      </c>
      <c r="B16">
        <f t="shared" si="2"/>
        <v>6.5910812678521571E-2</v>
      </c>
      <c r="C16" s="1">
        <f t="shared" si="0"/>
        <v>0</v>
      </c>
      <c r="D16" s="2">
        <f>Data!C12</f>
        <v>0</v>
      </c>
      <c r="E16" s="2">
        <v>10</v>
      </c>
      <c r="F16" s="12">
        <f t="shared" si="1"/>
        <v>4.3442352279431601E-3</v>
      </c>
    </row>
    <row r="17" spans="1:9" ht="13.5" thickTop="1" x14ac:dyDescent="0.2">
      <c r="A17" s="2">
        <v>35</v>
      </c>
      <c r="B17" s="24">
        <f t="shared" si="2"/>
        <v>2.7972914731356328E-2</v>
      </c>
      <c r="F17">
        <f>SUM(F10:F16)</f>
        <v>1.9692844895032424E-2</v>
      </c>
    </row>
    <row r="18" spans="1:9" x14ac:dyDescent="0.2">
      <c r="A18" s="2">
        <v>40</v>
      </c>
      <c r="B18" s="24">
        <f t="shared" si="2"/>
        <v>1.1600663604232252E-2</v>
      </c>
    </row>
    <row r="19" spans="1:9" x14ac:dyDescent="0.2">
      <c r="A19" s="2">
        <v>45</v>
      </c>
      <c r="B19" s="24">
        <f t="shared" si="2"/>
        <v>4.763953554842445E-3</v>
      </c>
      <c r="H19" s="117" t="s">
        <v>16</v>
      </c>
      <c r="I19" s="117"/>
    </row>
    <row r="20" spans="1:9" x14ac:dyDescent="0.2">
      <c r="A20" s="2">
        <v>50</v>
      </c>
      <c r="B20" s="24">
        <f t="shared" si="2"/>
        <v>1.9484328167412154E-3</v>
      </c>
      <c r="H20" s="13">
        <v>2.7299577744552179</v>
      </c>
      <c r="I20" s="13">
        <v>-0.17937333202135988</v>
      </c>
    </row>
    <row r="21" spans="1:9" x14ac:dyDescent="0.2">
      <c r="C21"/>
    </row>
    <row r="22" spans="1:9" x14ac:dyDescent="0.2">
      <c r="C22"/>
    </row>
    <row r="23" spans="1:9" x14ac:dyDescent="0.2">
      <c r="A23" s="2"/>
      <c r="C23" s="11"/>
      <c r="D23" s="2"/>
      <c r="E23" s="6"/>
    </row>
    <row r="24" spans="1:9" x14ac:dyDescent="0.2">
      <c r="A24" s="2"/>
      <c r="C24" s="11"/>
      <c r="D24" s="2"/>
      <c r="E24" s="6"/>
    </row>
    <row r="25" spans="1:9" x14ac:dyDescent="0.2">
      <c r="A25" s="2"/>
      <c r="C25" s="11"/>
      <c r="D25" s="2"/>
      <c r="E25" s="6"/>
    </row>
    <row r="26" spans="1:9" x14ac:dyDescent="0.2">
      <c r="A26" s="2"/>
      <c r="C26" s="11"/>
      <c r="D26" s="2"/>
      <c r="E26" s="6"/>
    </row>
    <row r="27" spans="1:9" x14ac:dyDescent="0.2">
      <c r="A27" s="2"/>
      <c r="C27" s="11"/>
      <c r="D27" s="2"/>
      <c r="E27" s="6"/>
    </row>
    <row r="28" spans="1:9" x14ac:dyDescent="0.2">
      <c r="A28" s="2"/>
      <c r="C28" s="11"/>
      <c r="D28" s="2"/>
      <c r="E28" s="6"/>
    </row>
  </sheetData>
  <mergeCells count="1">
    <mergeCell ref="H19:I19"/>
  </mergeCells>
  <phoneticPr fontId="3" type="noConversion"/>
  <printOptions gridLines="1" gridLinesSet="0"/>
  <pageMargins left="0.5" right="0.5" top="1" bottom="1" header="0.5" footer="0.5"/>
  <pageSetup paperSize="257" orientation="portrait" horizontalDpi="300" verticalDpi="300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Equation.2" shapeId="2050" r:id="rId4">
          <objectPr defaultSize="0" autoLine="0" autoPict="0" r:id="rId5">
            <anchor moveWithCells="1">
              <from>
                <xdr:col>0</xdr:col>
                <xdr:colOff>0</xdr:colOff>
                <xdr:row>3</xdr:row>
                <xdr:rowOff>28575</xdr:rowOff>
              </from>
              <to>
                <xdr:col>2</xdr:col>
                <xdr:colOff>323850</xdr:colOff>
                <xdr:row>7</xdr:row>
                <xdr:rowOff>0</xdr:rowOff>
              </to>
            </anchor>
          </objectPr>
        </oleObject>
      </mc:Choice>
      <mc:Fallback>
        <oleObject progId="Equation.2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30" zoomScaleNormal="130" workbookViewId="0">
      <selection activeCell="A17" sqref="A17:A18"/>
    </sheetView>
  </sheetViews>
  <sheetFormatPr defaultRowHeight="12.75" x14ac:dyDescent="0.2"/>
  <cols>
    <col min="1" max="1" width="7.5703125" customWidth="1"/>
    <col min="2" max="2" width="11.85546875" customWidth="1"/>
    <col min="3" max="3" width="9.28515625" customWidth="1"/>
    <col min="4" max="4" width="5.7109375" customWidth="1"/>
    <col min="5" max="5" width="7" customWidth="1"/>
  </cols>
  <sheetData>
    <row r="1" spans="1:5" x14ac:dyDescent="0.2">
      <c r="A1" t="s">
        <v>17</v>
      </c>
      <c r="C1" s="1"/>
    </row>
    <row r="2" spans="1:5" x14ac:dyDescent="0.2">
      <c r="C2" s="114" t="s">
        <v>18</v>
      </c>
    </row>
    <row r="3" spans="1:5" x14ac:dyDescent="0.2">
      <c r="A3" t="s">
        <v>1</v>
      </c>
      <c r="B3" t="s">
        <v>19</v>
      </c>
      <c r="C3" s="115" t="s">
        <v>60</v>
      </c>
      <c r="D3" t="s">
        <v>3</v>
      </c>
      <c r="E3" t="s">
        <v>20</v>
      </c>
    </row>
    <row r="4" spans="1:5" x14ac:dyDescent="0.2">
      <c r="A4" s="2">
        <v>1</v>
      </c>
      <c r="B4">
        <f t="shared" ref="B4:B10" si="0">LN(C4)</f>
        <v>2.1972245773362196</v>
      </c>
      <c r="C4" s="116">
        <f t="shared" ref="C4:C10" si="1">D4/E4</f>
        <v>9</v>
      </c>
      <c r="D4" s="2">
        <f>Data!C6</f>
        <v>9</v>
      </c>
      <c r="E4" s="2">
        <f t="shared" ref="E4:E9" si="2">10-D4</f>
        <v>1</v>
      </c>
    </row>
    <row r="5" spans="1:5" x14ac:dyDescent="0.2">
      <c r="A5" s="2">
        <v>5</v>
      </c>
      <c r="B5">
        <f t="shared" si="0"/>
        <v>1.3862943611198906</v>
      </c>
      <c r="C5" s="116">
        <f t="shared" si="1"/>
        <v>4</v>
      </c>
      <c r="D5" s="2">
        <f>Data!C7</f>
        <v>8</v>
      </c>
      <c r="E5" s="2">
        <f t="shared" si="2"/>
        <v>2</v>
      </c>
    </row>
    <row r="6" spans="1:5" x14ac:dyDescent="0.2">
      <c r="A6" s="2">
        <v>10</v>
      </c>
      <c r="B6">
        <f t="shared" si="0"/>
        <v>0.84729786038720367</v>
      </c>
      <c r="C6" s="116">
        <f t="shared" si="1"/>
        <v>2.3333333333333335</v>
      </c>
      <c r="D6" s="2">
        <f>Data!C8</f>
        <v>7</v>
      </c>
      <c r="E6" s="2">
        <f t="shared" si="2"/>
        <v>3</v>
      </c>
    </row>
    <row r="7" spans="1:5" x14ac:dyDescent="0.2">
      <c r="A7" s="2">
        <v>15</v>
      </c>
      <c r="B7">
        <f t="shared" si="0"/>
        <v>0.40546510810816438</v>
      </c>
      <c r="C7" s="116">
        <f t="shared" si="1"/>
        <v>1.5</v>
      </c>
      <c r="D7" s="2">
        <f>Data!C9</f>
        <v>6</v>
      </c>
      <c r="E7" s="2">
        <f t="shared" si="2"/>
        <v>4</v>
      </c>
    </row>
    <row r="8" spans="1:5" x14ac:dyDescent="0.2">
      <c r="A8" s="2">
        <v>20</v>
      </c>
      <c r="B8">
        <f t="shared" si="0"/>
        <v>-0.84729786038720367</v>
      </c>
      <c r="C8" s="116">
        <f t="shared" si="1"/>
        <v>0.42857142857142855</v>
      </c>
      <c r="D8" s="2">
        <f>Data!C10</f>
        <v>3</v>
      </c>
      <c r="E8" s="2">
        <f t="shared" si="2"/>
        <v>7</v>
      </c>
    </row>
    <row r="9" spans="1:5" x14ac:dyDescent="0.2">
      <c r="A9" s="2">
        <v>25</v>
      </c>
      <c r="B9">
        <f t="shared" si="0"/>
        <v>-2.1972245773362196</v>
      </c>
      <c r="C9" s="116">
        <f t="shared" si="1"/>
        <v>0.1111111111111111</v>
      </c>
      <c r="D9" s="2">
        <f>Data!C11</f>
        <v>1</v>
      </c>
      <c r="E9" s="2">
        <f t="shared" si="2"/>
        <v>9</v>
      </c>
    </row>
    <row r="10" spans="1:5" x14ac:dyDescent="0.2">
      <c r="A10" s="63">
        <v>30</v>
      </c>
      <c r="B10" s="64" t="e">
        <f t="shared" si="0"/>
        <v>#NUM!</v>
      </c>
      <c r="C10" s="65">
        <f t="shared" si="1"/>
        <v>0</v>
      </c>
      <c r="D10" s="63">
        <v>0</v>
      </c>
      <c r="E10" s="63">
        <v>10</v>
      </c>
    </row>
    <row r="11" spans="1:5" x14ac:dyDescent="0.2">
      <c r="C11" s="1"/>
    </row>
    <row r="12" spans="1:5" x14ac:dyDescent="0.2">
      <c r="C12" s="1"/>
    </row>
    <row r="13" spans="1:5" x14ac:dyDescent="0.2">
      <c r="C13" s="1"/>
    </row>
    <row r="14" spans="1:5" x14ac:dyDescent="0.2">
      <c r="C14" s="1"/>
    </row>
    <row r="15" spans="1:5" x14ac:dyDescent="0.2">
      <c r="C15" s="1"/>
    </row>
    <row r="17" spans="1:3" ht="15" x14ac:dyDescent="0.25">
      <c r="A17" s="113">
        <v>2.7299958241763891</v>
      </c>
      <c r="B17">
        <f>INTERCEPT(B4:B9,A4:A9)</f>
        <v>2.4710173194130953</v>
      </c>
      <c r="C17" s="32" t="s">
        <v>37</v>
      </c>
    </row>
    <row r="18" spans="1:3" ht="15" x14ac:dyDescent="0.25">
      <c r="A18" s="113">
        <v>-0.1793755080790197</v>
      </c>
      <c r="B18">
        <f>SLOPE(B4:B9,A4:A9)</f>
        <v>-0.17150453220066472</v>
      </c>
      <c r="C18" s="32" t="s">
        <v>38</v>
      </c>
    </row>
    <row r="19" spans="1:3" x14ac:dyDescent="0.2">
      <c r="C19" s="1"/>
    </row>
  </sheetData>
  <phoneticPr fontId="3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9"/>
  <sheetViews>
    <sheetView workbookViewId="0">
      <selection activeCell="N1" sqref="N1"/>
    </sheetView>
  </sheetViews>
  <sheetFormatPr defaultRowHeight="12.75" x14ac:dyDescent="0.2"/>
  <cols>
    <col min="1" max="2" width="5" customWidth="1"/>
    <col min="3" max="3" width="6.140625" customWidth="1"/>
    <col min="4" max="5" width="12.140625" customWidth="1"/>
    <col min="6" max="6" width="12.28515625" style="1" customWidth="1"/>
    <col min="7" max="7" width="12.28515625" customWidth="1"/>
    <col min="8" max="8" width="12.5703125" style="29" customWidth="1"/>
    <col min="10" max="10" width="10" customWidth="1"/>
    <col min="12" max="12" width="8.42578125" customWidth="1"/>
    <col min="13" max="13" width="9.5703125" customWidth="1"/>
    <col min="14" max="17" width="10" customWidth="1"/>
    <col min="18" max="18" width="10.5703125" customWidth="1"/>
    <col min="19" max="19" width="8.85546875" customWidth="1"/>
    <col min="20" max="22" width="8.42578125" customWidth="1"/>
  </cols>
  <sheetData>
    <row r="1" spans="1:20" ht="18" x14ac:dyDescent="0.25">
      <c r="D1" t="s">
        <v>8</v>
      </c>
      <c r="J1" s="9"/>
      <c r="K1" s="10"/>
    </row>
    <row r="2" spans="1:20" s="9" customFormat="1" ht="18" x14ac:dyDescent="0.25">
      <c r="D2" s="7" t="s">
        <v>10</v>
      </c>
      <c r="E2" s="7" t="s">
        <v>11</v>
      </c>
      <c r="F2" s="8"/>
      <c r="H2" s="30"/>
      <c r="I2"/>
      <c r="J2"/>
    </row>
    <row r="3" spans="1:20" s="9" customFormat="1" ht="18" x14ac:dyDescent="0.25">
      <c r="D3" s="13">
        <v>3</v>
      </c>
      <c r="E3" s="13">
        <v>-0.2</v>
      </c>
      <c r="F3" s="8"/>
      <c r="G3" s="41" t="s">
        <v>36</v>
      </c>
      <c r="H3" s="42">
        <f>PRODUCT(H10:H79)</f>
        <v>1.8677299191850293E-14</v>
      </c>
      <c r="I3" s="40" t="s">
        <v>46</v>
      </c>
    </row>
    <row r="4" spans="1:20" x14ac:dyDescent="0.2">
      <c r="F4"/>
    </row>
    <row r="5" spans="1:20" ht="13.5" thickBot="1" x14ac:dyDescent="0.25">
      <c r="F5"/>
      <c r="G5" s="60" t="s">
        <v>61</v>
      </c>
      <c r="H5" s="2">
        <v>2.6960000000000002</v>
      </c>
      <c r="I5" s="2">
        <v>-0.186</v>
      </c>
    </row>
    <row r="6" spans="1:20" ht="13.5" thickBot="1" x14ac:dyDescent="0.25">
      <c r="F6"/>
      <c r="H6" s="61">
        <v>2.7</v>
      </c>
      <c r="I6" s="62">
        <v>-0.185</v>
      </c>
    </row>
    <row r="7" spans="1:20" ht="13.5" thickBot="1" x14ac:dyDescent="0.25">
      <c r="F7"/>
      <c r="J7" s="118" t="s">
        <v>11</v>
      </c>
      <c r="K7" s="118"/>
      <c r="L7" s="118"/>
      <c r="M7" s="118"/>
      <c r="N7" s="118"/>
      <c r="O7" s="118"/>
      <c r="P7" s="118"/>
      <c r="Q7" s="118"/>
      <c r="R7" s="118"/>
      <c r="S7" s="118"/>
      <c r="T7" s="118"/>
    </row>
    <row r="8" spans="1:20" ht="13.5" thickBot="1" x14ac:dyDescent="0.25">
      <c r="A8" t="s">
        <v>31</v>
      </c>
      <c r="D8" s="2" t="s">
        <v>0</v>
      </c>
      <c r="E8" s="28" t="s">
        <v>30</v>
      </c>
      <c r="F8" s="2" t="s">
        <v>12</v>
      </c>
      <c r="G8" s="2" t="s">
        <v>12</v>
      </c>
      <c r="H8" s="31" t="s">
        <v>34</v>
      </c>
      <c r="I8" s="21" t="s">
        <v>10</v>
      </c>
      <c r="J8" s="2">
        <v>-0.25</v>
      </c>
      <c r="K8" s="2">
        <v>-0.22</v>
      </c>
      <c r="L8" s="21">
        <v>-0.2</v>
      </c>
      <c r="M8" s="21">
        <v>-0.19500000000000001</v>
      </c>
      <c r="N8" s="21">
        <v>-0.19800000000000001</v>
      </c>
      <c r="O8" s="21">
        <v>-0.19</v>
      </c>
      <c r="P8" s="21">
        <v>-0.1875</v>
      </c>
      <c r="Q8" s="59">
        <v>-0.185</v>
      </c>
      <c r="R8" s="21">
        <v>-0.18</v>
      </c>
      <c r="S8" s="2">
        <v>-0.15</v>
      </c>
      <c r="T8" s="21">
        <v>-0.1</v>
      </c>
    </row>
    <row r="9" spans="1:20" x14ac:dyDescent="0.2">
      <c r="A9" t="s">
        <v>32</v>
      </c>
      <c r="B9" t="s">
        <v>33</v>
      </c>
      <c r="C9" t="s">
        <v>29</v>
      </c>
      <c r="D9" t="s">
        <v>1</v>
      </c>
      <c r="E9" s="2" t="s">
        <v>63</v>
      </c>
      <c r="F9" s="2" t="s">
        <v>3</v>
      </c>
      <c r="G9" t="s">
        <v>20</v>
      </c>
      <c r="H9" s="31" t="s">
        <v>35</v>
      </c>
      <c r="I9" s="21">
        <v>2</v>
      </c>
      <c r="L9">
        <v>3.9678600586953975E-16</v>
      </c>
      <c r="T9">
        <v>1.4263459377754357E-16</v>
      </c>
    </row>
    <row r="10" spans="1:20" x14ac:dyDescent="0.2">
      <c r="A10" s="2">
        <v>1</v>
      </c>
      <c r="B10">
        <v>1</v>
      </c>
      <c r="C10" t="str">
        <f>IF(E10=1,"Made",IF(E10=0,"Miss",""))</f>
        <v>Made</v>
      </c>
      <c r="D10" s="2">
        <v>1</v>
      </c>
      <c r="E10" s="2">
        <f>IF(A10&gt;Data!$B$6*10,0,1)</f>
        <v>1</v>
      </c>
      <c r="F10" s="2">
        <f t="shared" ref="F10:F41" si="0">1/(1+EXP(-$D$3-$E$3*D10))</f>
        <v>0.94267582410113127</v>
      </c>
      <c r="G10" s="2">
        <f>1-F10</f>
        <v>5.7324175898868734E-2</v>
      </c>
      <c r="H10" s="31">
        <f>F10^E10*G10^(1-E10)</f>
        <v>0.94267582410113127</v>
      </c>
      <c r="I10" s="21">
        <v>2.5</v>
      </c>
      <c r="L10">
        <v>8.9094719960318265E-15</v>
      </c>
      <c r="O10">
        <v>1.469112505810723E-14</v>
      </c>
      <c r="Q10">
        <v>1.7295235476536016E-14</v>
      </c>
      <c r="T10">
        <v>5.2159121950225358E-19</v>
      </c>
    </row>
    <row r="11" spans="1:20" x14ac:dyDescent="0.2">
      <c r="A11" s="2">
        <v>2</v>
      </c>
      <c r="B11">
        <v>2</v>
      </c>
      <c r="C11" t="str">
        <f t="shared" ref="C11:C74" si="1">IF(E11=1,"Made",IF(E11=0,"Miss",""))</f>
        <v>Made</v>
      </c>
      <c r="D11" s="2">
        <v>1</v>
      </c>
      <c r="E11" s="2">
        <f>IF(A11&gt;Data!$B$6*10,0,1)</f>
        <v>1</v>
      </c>
      <c r="F11" s="2">
        <f t="shared" si="0"/>
        <v>0.94267582410113127</v>
      </c>
      <c r="G11" s="2">
        <f t="shared" ref="G11:G74" si="2">1-F11</f>
        <v>5.7324175898868734E-2</v>
      </c>
      <c r="H11" s="31">
        <f t="shared" ref="H11:H74" si="3">F11^E11*G11^(1-E11)</f>
        <v>0.94267582410113127</v>
      </c>
      <c r="I11" s="2">
        <v>2.625</v>
      </c>
      <c r="N11">
        <v>1.4604114670516828E-14</v>
      </c>
      <c r="O11">
        <v>1.8763927160202479E-14</v>
      </c>
      <c r="P11">
        <v>1.9649831262439435E-14</v>
      </c>
      <c r="Q11">
        <v>2.0248227423812037E-14</v>
      </c>
      <c r="R11">
        <v>2.0444487328961194E-14</v>
      </c>
    </row>
    <row r="12" spans="1:20" ht="13.5" thickBot="1" x14ac:dyDescent="0.25">
      <c r="A12" s="2">
        <v>3</v>
      </c>
      <c r="B12">
        <v>3</v>
      </c>
      <c r="C12" t="str">
        <f t="shared" si="1"/>
        <v>Made</v>
      </c>
      <c r="D12" s="2">
        <v>1</v>
      </c>
      <c r="E12" s="2">
        <f>IF(A12&gt;Data!$B$6*10,0,1)</f>
        <v>1</v>
      </c>
      <c r="F12" s="2">
        <f t="shared" si="0"/>
        <v>0.94267582410113127</v>
      </c>
      <c r="G12" s="2">
        <f t="shared" si="2"/>
        <v>5.7324175898868734E-2</v>
      </c>
      <c r="H12" s="31">
        <f t="shared" si="3"/>
        <v>0.94267582410113127</v>
      </c>
      <c r="I12" s="2">
        <v>2.67</v>
      </c>
      <c r="P12">
        <v>2.0335105350324974E-14</v>
      </c>
      <c r="Q12">
        <v>2.0617015387069382E-14</v>
      </c>
      <c r="R12">
        <v>2.0131378557235572E-14</v>
      </c>
    </row>
    <row r="13" spans="1:20" ht="13.5" thickBot="1" x14ac:dyDescent="0.25">
      <c r="A13" s="2">
        <v>4</v>
      </c>
      <c r="B13">
        <v>4</v>
      </c>
      <c r="C13" t="str">
        <f t="shared" si="1"/>
        <v>Made</v>
      </c>
      <c r="D13" s="2">
        <v>1</v>
      </c>
      <c r="E13" s="2">
        <f>IF(A13&gt;Data!$B$6*10,0,1)</f>
        <v>1</v>
      </c>
      <c r="F13" s="2">
        <f t="shared" si="0"/>
        <v>0.94267582410113127</v>
      </c>
      <c r="G13" s="2">
        <f t="shared" si="2"/>
        <v>5.7324175898868734E-2</v>
      </c>
      <c r="H13" s="31">
        <f t="shared" si="3"/>
        <v>0.94267582410113127</v>
      </c>
      <c r="I13" s="59">
        <v>2.7</v>
      </c>
      <c r="N13">
        <v>1.7035797481641785E-14</v>
      </c>
      <c r="O13">
        <v>2.01743096675066E-14</v>
      </c>
      <c r="P13" s="49">
        <v>2.0572026753478735E-14</v>
      </c>
      <c r="Q13" s="51">
        <v>2.0630384598334071E-14</v>
      </c>
      <c r="R13">
        <v>1.9695184066472651E-14</v>
      </c>
    </row>
    <row r="14" spans="1:20" x14ac:dyDescent="0.2">
      <c r="A14" s="2">
        <v>5</v>
      </c>
      <c r="B14">
        <v>5</v>
      </c>
      <c r="C14" t="str">
        <f t="shared" si="1"/>
        <v>Made</v>
      </c>
      <c r="D14" s="2">
        <v>1</v>
      </c>
      <c r="E14" s="2">
        <f>IF(A14&gt;Data!$B$6*10,0,1)</f>
        <v>1</v>
      </c>
      <c r="F14" s="2">
        <f t="shared" si="0"/>
        <v>0.94267582410113127</v>
      </c>
      <c r="G14" s="2">
        <f t="shared" si="2"/>
        <v>5.7324175898868734E-2</v>
      </c>
      <c r="H14" s="31">
        <f t="shared" si="3"/>
        <v>0.94267582410113127</v>
      </c>
      <c r="I14" s="2">
        <v>2.75</v>
      </c>
      <c r="J14">
        <v>3.5275574173053409E-16</v>
      </c>
      <c r="K14">
        <v>6.2886384804061969E-15</v>
      </c>
      <c r="L14">
        <v>1.7371453323277199E-14</v>
      </c>
      <c r="M14">
        <v>1.948327199545063E-14</v>
      </c>
      <c r="N14">
        <v>1.831999277125653E-14</v>
      </c>
      <c r="O14" s="50">
        <v>2.0526879448801781E-14</v>
      </c>
      <c r="P14">
        <v>2.0557008448012651E-14</v>
      </c>
      <c r="Q14" s="45">
        <v>2.0238903698011035E-14</v>
      </c>
      <c r="R14">
        <v>1.8601053947427265E-14</v>
      </c>
      <c r="S14">
        <v>2.0112091959194461E-15</v>
      </c>
    </row>
    <row r="15" spans="1:20" x14ac:dyDescent="0.2">
      <c r="A15" s="2">
        <v>6</v>
      </c>
      <c r="B15">
        <v>6</v>
      </c>
      <c r="C15" t="str">
        <f t="shared" si="1"/>
        <v>Made</v>
      </c>
      <c r="D15" s="2">
        <v>1</v>
      </c>
      <c r="E15" s="2">
        <f>IF(A15&gt;Data!$B$6*10,0,1)</f>
        <v>1</v>
      </c>
      <c r="F15" s="2">
        <f t="shared" si="0"/>
        <v>0.94267582410113127</v>
      </c>
      <c r="G15" s="2">
        <f t="shared" si="2"/>
        <v>5.7324175898868734E-2</v>
      </c>
      <c r="H15" s="31">
        <f t="shared" si="3"/>
        <v>0.94267582410113127</v>
      </c>
      <c r="I15" s="21">
        <v>2.875</v>
      </c>
      <c r="K15">
        <v>9.5933660016878325E-15</v>
      </c>
      <c r="L15" s="47">
        <v>1.9404597216577726E-14</v>
      </c>
      <c r="M15" s="48">
        <v>1.9967408896690049E-14</v>
      </c>
      <c r="N15">
        <v>1.9779361410388838E-14</v>
      </c>
      <c r="O15" s="45">
        <v>1.9232135670942101E-14</v>
      </c>
      <c r="Q15" s="45">
        <v>1.7271713557072483E-14</v>
      </c>
      <c r="R15">
        <v>1.4403888040344591E-14</v>
      </c>
      <c r="S15">
        <v>7.9984481643399246E-16</v>
      </c>
    </row>
    <row r="16" spans="1:20" x14ac:dyDescent="0.2">
      <c r="A16" s="2">
        <v>7</v>
      </c>
      <c r="B16">
        <v>7</v>
      </c>
      <c r="C16" t="str">
        <f t="shared" si="1"/>
        <v>Made</v>
      </c>
      <c r="D16" s="2">
        <v>1</v>
      </c>
      <c r="E16" s="2">
        <f>IF(A16&gt;Data!$B$6*10,0,1)</f>
        <v>1</v>
      </c>
      <c r="F16" s="2">
        <f t="shared" si="0"/>
        <v>0.94267582410113127</v>
      </c>
      <c r="G16" s="2">
        <f t="shared" si="2"/>
        <v>5.7324175898868734E-2</v>
      </c>
      <c r="H16" s="31">
        <f t="shared" si="3"/>
        <v>0.94267582410113127</v>
      </c>
      <c r="I16" s="21">
        <v>2.9</v>
      </c>
      <c r="L16">
        <v>1.9487625685759447E-14</v>
      </c>
      <c r="M16">
        <v>1.9703283998395933E-14</v>
      </c>
      <c r="N16">
        <v>1.9726421366720374E-14</v>
      </c>
    </row>
    <row r="17" spans="1:20" x14ac:dyDescent="0.2">
      <c r="A17" s="2">
        <v>8</v>
      </c>
      <c r="B17">
        <v>8</v>
      </c>
      <c r="C17" t="str">
        <f t="shared" si="1"/>
        <v>Made</v>
      </c>
      <c r="D17" s="2">
        <v>1</v>
      </c>
      <c r="E17" s="2">
        <f>IF(A17&gt;Data!$B$6*10,0,1)</f>
        <v>1</v>
      </c>
      <c r="F17" s="2">
        <f t="shared" si="0"/>
        <v>0.94267582410113127</v>
      </c>
      <c r="G17" s="2">
        <f t="shared" si="2"/>
        <v>5.7324175898868734E-2</v>
      </c>
      <c r="H17" s="31">
        <f t="shared" si="3"/>
        <v>0.94267582410113127</v>
      </c>
      <c r="I17" s="2">
        <v>2.94</v>
      </c>
      <c r="K17">
        <v>1.1317075345916992E-14</v>
      </c>
      <c r="L17">
        <v>1.9379657876151142E-14</v>
      </c>
      <c r="M17" s="45"/>
      <c r="O17">
        <v>1.7487587865392586E-14</v>
      </c>
      <c r="R17">
        <v>1.1833113640147438E-14</v>
      </c>
    </row>
    <row r="18" spans="1:20" x14ac:dyDescent="0.2">
      <c r="A18" s="2">
        <v>9</v>
      </c>
      <c r="B18">
        <v>9</v>
      </c>
      <c r="C18" t="str">
        <f t="shared" si="1"/>
        <v>Made</v>
      </c>
      <c r="D18" s="2">
        <v>1</v>
      </c>
      <c r="E18" s="2">
        <f>IF(A18&gt;Data!$B$6*10,0,1)</f>
        <v>1</v>
      </c>
      <c r="F18" s="2">
        <f t="shared" si="0"/>
        <v>0.94267582410113127</v>
      </c>
      <c r="G18" s="2">
        <f t="shared" si="2"/>
        <v>5.7324175898868734E-2</v>
      </c>
      <c r="H18" s="31">
        <f t="shared" si="3"/>
        <v>0.94267582410113127</v>
      </c>
      <c r="I18" s="21">
        <v>3</v>
      </c>
      <c r="J18">
        <v>1.5639392861215871E-15</v>
      </c>
      <c r="K18">
        <v>1.2753497160528241E-14</v>
      </c>
      <c r="L18" s="46">
        <v>1.8677299191850293E-14</v>
      </c>
      <c r="M18" s="45"/>
      <c r="O18" s="45"/>
      <c r="Q18" s="45"/>
      <c r="R18" s="45"/>
      <c r="S18">
        <v>2.6639410722305867E-16</v>
      </c>
      <c r="T18">
        <v>8.5562381142073851E-23</v>
      </c>
    </row>
    <row r="19" spans="1:20" x14ac:dyDescent="0.2">
      <c r="A19" s="2">
        <v>10</v>
      </c>
      <c r="B19">
        <v>10</v>
      </c>
      <c r="C19" t="str">
        <f t="shared" si="1"/>
        <v>Miss</v>
      </c>
      <c r="D19" s="2">
        <v>1</v>
      </c>
      <c r="E19" s="2">
        <f>IF(A19&gt;Data!$B$6*10,0,1)</f>
        <v>0</v>
      </c>
      <c r="F19" s="2">
        <f t="shared" si="0"/>
        <v>0.94267582410113127</v>
      </c>
      <c r="G19" s="2">
        <f t="shared" si="2"/>
        <v>5.7324175898868734E-2</v>
      </c>
      <c r="H19" s="31">
        <f t="shared" si="3"/>
        <v>5.7324175898868734E-2</v>
      </c>
      <c r="I19" s="21">
        <v>3.25</v>
      </c>
      <c r="J19">
        <v>4.2392792914323559E-15</v>
      </c>
      <c r="L19">
        <v>1.1074902190698599E-14</v>
      </c>
    </row>
    <row r="20" spans="1:20" x14ac:dyDescent="0.2">
      <c r="A20" s="2">
        <v>1</v>
      </c>
      <c r="B20">
        <v>11</v>
      </c>
      <c r="C20" t="str">
        <f t="shared" si="1"/>
        <v>Made</v>
      </c>
      <c r="D20" s="2">
        <v>5</v>
      </c>
      <c r="E20" s="2">
        <f>IF(A20&gt;Data!$B$7*10,0,1)</f>
        <v>1</v>
      </c>
      <c r="F20" s="2">
        <f t="shared" si="0"/>
        <v>0.88079707797788231</v>
      </c>
      <c r="G20" s="2">
        <f t="shared" si="2"/>
        <v>0.11920292202211769</v>
      </c>
      <c r="H20" s="31">
        <f t="shared" si="3"/>
        <v>0.88079707797788231</v>
      </c>
      <c r="I20" s="21">
        <v>3.5</v>
      </c>
      <c r="L20">
        <v>3.6290970729293098E-15</v>
      </c>
    </row>
    <row r="21" spans="1:20" x14ac:dyDescent="0.2">
      <c r="A21" s="2">
        <v>2</v>
      </c>
      <c r="B21">
        <v>12</v>
      </c>
      <c r="C21" t="str">
        <f t="shared" si="1"/>
        <v>Made</v>
      </c>
      <c r="D21" s="2">
        <v>5</v>
      </c>
      <c r="E21" s="2">
        <f>IF(A21&gt;Data!$B$7*10,0,1)</f>
        <v>1</v>
      </c>
      <c r="F21" s="2">
        <f t="shared" si="0"/>
        <v>0.88079707797788231</v>
      </c>
      <c r="G21" s="2">
        <f t="shared" si="2"/>
        <v>0.11920292202211769</v>
      </c>
      <c r="H21" s="31">
        <f t="shared" si="3"/>
        <v>0.88079707797788231</v>
      </c>
      <c r="I21" s="21">
        <v>4</v>
      </c>
      <c r="L21">
        <v>6.6963668879221086E-17</v>
      </c>
      <c r="T21" s="44">
        <v>1.4867694167344257E-33</v>
      </c>
    </row>
    <row r="22" spans="1:20" x14ac:dyDescent="0.2">
      <c r="A22" s="2">
        <v>3</v>
      </c>
      <c r="B22">
        <v>13</v>
      </c>
      <c r="C22" t="str">
        <f t="shared" si="1"/>
        <v>Made</v>
      </c>
      <c r="D22" s="2">
        <v>5</v>
      </c>
      <c r="E22" s="2">
        <f>IF(A22&gt;Data!$B$7*10,0,1)</f>
        <v>1</v>
      </c>
      <c r="F22" s="2">
        <f t="shared" si="0"/>
        <v>0.88079707797788231</v>
      </c>
      <c r="G22" s="2">
        <f t="shared" si="2"/>
        <v>0.11920292202211769</v>
      </c>
      <c r="H22" s="31">
        <f t="shared" si="3"/>
        <v>0.88079707797788231</v>
      </c>
      <c r="J22" s="21"/>
    </row>
    <row r="23" spans="1:20" x14ac:dyDescent="0.2">
      <c r="A23" s="2">
        <v>4</v>
      </c>
      <c r="B23">
        <v>14</v>
      </c>
      <c r="C23" t="str">
        <f t="shared" si="1"/>
        <v>Made</v>
      </c>
      <c r="D23" s="2">
        <v>5</v>
      </c>
      <c r="E23" s="2">
        <f>IF(A23&gt;Data!$B$7*10,0,1)</f>
        <v>1</v>
      </c>
      <c r="F23" s="2">
        <f t="shared" si="0"/>
        <v>0.88079707797788231</v>
      </c>
      <c r="G23" s="2">
        <f t="shared" si="2"/>
        <v>0.11920292202211769</v>
      </c>
      <c r="H23" s="31">
        <f t="shared" si="3"/>
        <v>0.88079707797788231</v>
      </c>
    </row>
    <row r="24" spans="1:20" x14ac:dyDescent="0.2">
      <c r="A24" s="2">
        <v>5</v>
      </c>
      <c r="B24">
        <v>15</v>
      </c>
      <c r="C24" t="str">
        <f t="shared" si="1"/>
        <v>Made</v>
      </c>
      <c r="D24" s="2">
        <v>5</v>
      </c>
      <c r="E24" s="2">
        <f>IF(A24&gt;Data!$B$7*10,0,1)</f>
        <v>1</v>
      </c>
      <c r="F24" s="2">
        <f t="shared" si="0"/>
        <v>0.88079707797788231</v>
      </c>
      <c r="G24" s="2">
        <f t="shared" si="2"/>
        <v>0.11920292202211769</v>
      </c>
      <c r="H24" s="31">
        <f t="shared" si="3"/>
        <v>0.88079707797788231</v>
      </c>
    </row>
    <row r="25" spans="1:20" x14ac:dyDescent="0.2">
      <c r="A25" s="2">
        <v>6</v>
      </c>
      <c r="B25">
        <v>16</v>
      </c>
      <c r="C25" t="str">
        <f t="shared" si="1"/>
        <v>Made</v>
      </c>
      <c r="D25" s="2">
        <v>5</v>
      </c>
      <c r="E25" s="2">
        <f>IF(A25&gt;Data!$B$7*10,0,1)</f>
        <v>1</v>
      </c>
      <c r="F25" s="2">
        <f t="shared" si="0"/>
        <v>0.88079707797788231</v>
      </c>
      <c r="G25" s="2">
        <f t="shared" si="2"/>
        <v>0.11920292202211769</v>
      </c>
      <c r="H25" s="31">
        <f t="shared" si="3"/>
        <v>0.88079707797788231</v>
      </c>
    </row>
    <row r="26" spans="1:20" x14ac:dyDescent="0.2">
      <c r="A26" s="2">
        <v>7</v>
      </c>
      <c r="B26">
        <v>17</v>
      </c>
      <c r="C26" t="str">
        <f t="shared" si="1"/>
        <v>Made</v>
      </c>
      <c r="D26" s="2">
        <v>5</v>
      </c>
      <c r="E26" s="2">
        <f>IF(A26&gt;Data!$B$7*10,0,1)</f>
        <v>1</v>
      </c>
      <c r="F26" s="2">
        <f t="shared" si="0"/>
        <v>0.88079707797788231</v>
      </c>
      <c r="G26" s="2">
        <f t="shared" si="2"/>
        <v>0.11920292202211769</v>
      </c>
      <c r="H26" s="31">
        <f t="shared" si="3"/>
        <v>0.88079707797788231</v>
      </c>
    </row>
    <row r="27" spans="1:20" x14ac:dyDescent="0.2">
      <c r="A27" s="2">
        <v>8</v>
      </c>
      <c r="B27">
        <v>18</v>
      </c>
      <c r="C27" t="str">
        <f t="shared" si="1"/>
        <v>Made</v>
      </c>
      <c r="D27" s="2">
        <v>5</v>
      </c>
      <c r="E27" s="2">
        <f>IF(A27&gt;Data!$B$7*10,0,1)</f>
        <v>1</v>
      </c>
      <c r="F27" s="2">
        <f t="shared" si="0"/>
        <v>0.88079707797788231</v>
      </c>
      <c r="G27" s="2">
        <f t="shared" si="2"/>
        <v>0.11920292202211769</v>
      </c>
      <c r="H27" s="31">
        <f t="shared" si="3"/>
        <v>0.88079707797788231</v>
      </c>
    </row>
    <row r="28" spans="1:20" x14ac:dyDescent="0.2">
      <c r="A28" s="2">
        <v>9</v>
      </c>
      <c r="B28">
        <v>19</v>
      </c>
      <c r="C28" t="str">
        <f t="shared" si="1"/>
        <v>Miss</v>
      </c>
      <c r="D28" s="2">
        <v>5</v>
      </c>
      <c r="E28" s="2">
        <f>IF(A28&gt;Data!$B$7*10,0,1)</f>
        <v>0</v>
      </c>
      <c r="F28" s="2">
        <f t="shared" si="0"/>
        <v>0.88079707797788231</v>
      </c>
      <c r="G28" s="2">
        <f t="shared" si="2"/>
        <v>0.11920292202211769</v>
      </c>
      <c r="H28" s="31">
        <f t="shared" si="3"/>
        <v>0.11920292202211769</v>
      </c>
    </row>
    <row r="29" spans="1:20" x14ac:dyDescent="0.2">
      <c r="A29" s="2">
        <v>10</v>
      </c>
      <c r="B29">
        <v>20</v>
      </c>
      <c r="C29" t="str">
        <f t="shared" si="1"/>
        <v>Miss</v>
      </c>
      <c r="D29" s="2">
        <v>5</v>
      </c>
      <c r="E29" s="2">
        <f>IF(A29&gt;Data!$B$7*10,0,1)</f>
        <v>0</v>
      </c>
      <c r="F29" s="2">
        <f t="shared" si="0"/>
        <v>0.88079707797788231</v>
      </c>
      <c r="G29" s="2">
        <f t="shared" si="2"/>
        <v>0.11920292202211769</v>
      </c>
      <c r="H29" s="31">
        <f t="shared" si="3"/>
        <v>0.11920292202211769</v>
      </c>
    </row>
    <row r="30" spans="1:20" x14ac:dyDescent="0.2">
      <c r="A30" s="2">
        <v>1</v>
      </c>
      <c r="B30">
        <v>21</v>
      </c>
      <c r="C30" t="str">
        <f t="shared" si="1"/>
        <v>Made</v>
      </c>
      <c r="D30" s="2">
        <v>10</v>
      </c>
      <c r="E30" s="2">
        <f>IF(A30&gt;Data!$B$8*10,0,1)</f>
        <v>1</v>
      </c>
      <c r="F30" s="2">
        <f t="shared" si="0"/>
        <v>0.7310585786300049</v>
      </c>
      <c r="G30" s="2">
        <f t="shared" si="2"/>
        <v>0.2689414213699951</v>
      </c>
      <c r="H30" s="31">
        <f t="shared" si="3"/>
        <v>0.7310585786300049</v>
      </c>
    </row>
    <row r="31" spans="1:20" x14ac:dyDescent="0.2">
      <c r="A31" s="2">
        <v>2</v>
      </c>
      <c r="B31">
        <v>22</v>
      </c>
      <c r="C31" t="str">
        <f t="shared" si="1"/>
        <v>Made</v>
      </c>
      <c r="D31" s="2">
        <v>10</v>
      </c>
      <c r="E31" s="2">
        <f>IF(A31&gt;Data!$B$8*10,0,1)</f>
        <v>1</v>
      </c>
      <c r="F31" s="2">
        <f t="shared" si="0"/>
        <v>0.7310585786300049</v>
      </c>
      <c r="G31" s="2">
        <f t="shared" si="2"/>
        <v>0.2689414213699951</v>
      </c>
      <c r="H31" s="31">
        <f t="shared" si="3"/>
        <v>0.7310585786300049</v>
      </c>
    </row>
    <row r="32" spans="1:20" x14ac:dyDescent="0.2">
      <c r="A32" s="2">
        <v>3</v>
      </c>
      <c r="B32">
        <v>23</v>
      </c>
      <c r="C32" t="str">
        <f t="shared" si="1"/>
        <v>Made</v>
      </c>
      <c r="D32" s="2">
        <v>10</v>
      </c>
      <c r="E32" s="2">
        <f>IF(A32&gt;Data!$B$8*10,0,1)</f>
        <v>1</v>
      </c>
      <c r="F32" s="2">
        <f t="shared" si="0"/>
        <v>0.7310585786300049</v>
      </c>
      <c r="G32" s="2">
        <f t="shared" si="2"/>
        <v>0.2689414213699951</v>
      </c>
      <c r="H32" s="31">
        <f t="shared" si="3"/>
        <v>0.7310585786300049</v>
      </c>
    </row>
    <row r="33" spans="1:8" x14ac:dyDescent="0.2">
      <c r="A33" s="2">
        <v>4</v>
      </c>
      <c r="B33">
        <v>24</v>
      </c>
      <c r="C33" t="str">
        <f t="shared" si="1"/>
        <v>Made</v>
      </c>
      <c r="D33" s="2">
        <v>10</v>
      </c>
      <c r="E33" s="2">
        <f>IF(A33&gt;Data!$B$8*10,0,1)</f>
        <v>1</v>
      </c>
      <c r="F33" s="2">
        <f t="shared" si="0"/>
        <v>0.7310585786300049</v>
      </c>
      <c r="G33" s="2">
        <f t="shared" si="2"/>
        <v>0.2689414213699951</v>
      </c>
      <c r="H33" s="31">
        <f t="shared" si="3"/>
        <v>0.7310585786300049</v>
      </c>
    </row>
    <row r="34" spans="1:8" x14ac:dyDescent="0.2">
      <c r="A34" s="2">
        <v>5</v>
      </c>
      <c r="B34">
        <v>25</v>
      </c>
      <c r="C34" t="str">
        <f t="shared" si="1"/>
        <v>Made</v>
      </c>
      <c r="D34" s="2">
        <v>10</v>
      </c>
      <c r="E34" s="2">
        <f>IF(A34&gt;Data!$B$8*10,0,1)</f>
        <v>1</v>
      </c>
      <c r="F34" s="2">
        <f t="shared" si="0"/>
        <v>0.7310585786300049</v>
      </c>
      <c r="G34" s="2">
        <f t="shared" si="2"/>
        <v>0.2689414213699951</v>
      </c>
      <c r="H34" s="31">
        <f t="shared" si="3"/>
        <v>0.7310585786300049</v>
      </c>
    </row>
    <row r="35" spans="1:8" x14ac:dyDescent="0.2">
      <c r="A35" s="2">
        <v>6</v>
      </c>
      <c r="B35">
        <v>26</v>
      </c>
      <c r="C35" t="str">
        <f t="shared" si="1"/>
        <v>Made</v>
      </c>
      <c r="D35" s="2">
        <v>10</v>
      </c>
      <c r="E35" s="2">
        <f>IF(A35&gt;Data!$B$8*10,0,1)</f>
        <v>1</v>
      </c>
      <c r="F35" s="2">
        <f t="shared" si="0"/>
        <v>0.7310585786300049</v>
      </c>
      <c r="G35" s="2">
        <f t="shared" si="2"/>
        <v>0.2689414213699951</v>
      </c>
      <c r="H35" s="31">
        <f t="shared" si="3"/>
        <v>0.7310585786300049</v>
      </c>
    </row>
    <row r="36" spans="1:8" x14ac:dyDescent="0.2">
      <c r="A36" s="2">
        <v>7</v>
      </c>
      <c r="B36">
        <v>27</v>
      </c>
      <c r="C36" t="str">
        <f t="shared" si="1"/>
        <v>Made</v>
      </c>
      <c r="D36" s="2">
        <v>10</v>
      </c>
      <c r="E36" s="2">
        <f>IF(A36&gt;Data!$B$8*10,0,1)</f>
        <v>1</v>
      </c>
      <c r="F36" s="2">
        <f t="shared" si="0"/>
        <v>0.7310585786300049</v>
      </c>
      <c r="G36" s="2">
        <f t="shared" si="2"/>
        <v>0.2689414213699951</v>
      </c>
      <c r="H36" s="31">
        <f t="shared" si="3"/>
        <v>0.7310585786300049</v>
      </c>
    </row>
    <row r="37" spans="1:8" x14ac:dyDescent="0.2">
      <c r="A37" s="2">
        <v>8</v>
      </c>
      <c r="B37">
        <v>28</v>
      </c>
      <c r="C37" t="str">
        <f t="shared" si="1"/>
        <v>Miss</v>
      </c>
      <c r="D37" s="2">
        <v>10</v>
      </c>
      <c r="E37" s="2">
        <f>IF(A37&gt;Data!$B$8*10,0,1)</f>
        <v>0</v>
      </c>
      <c r="F37" s="2">
        <f t="shared" si="0"/>
        <v>0.7310585786300049</v>
      </c>
      <c r="G37" s="2">
        <f t="shared" si="2"/>
        <v>0.2689414213699951</v>
      </c>
      <c r="H37" s="31">
        <f t="shared" si="3"/>
        <v>0.2689414213699951</v>
      </c>
    </row>
    <row r="38" spans="1:8" x14ac:dyDescent="0.2">
      <c r="A38" s="2">
        <v>9</v>
      </c>
      <c r="B38">
        <v>29</v>
      </c>
      <c r="C38" t="str">
        <f t="shared" si="1"/>
        <v>Miss</v>
      </c>
      <c r="D38" s="2">
        <v>10</v>
      </c>
      <c r="E38" s="2">
        <f>IF(A38&gt;Data!$B$8*10,0,1)</f>
        <v>0</v>
      </c>
      <c r="F38" s="2">
        <f t="shared" si="0"/>
        <v>0.7310585786300049</v>
      </c>
      <c r="G38" s="2">
        <f t="shared" si="2"/>
        <v>0.2689414213699951</v>
      </c>
      <c r="H38" s="31">
        <f t="shared" si="3"/>
        <v>0.2689414213699951</v>
      </c>
    </row>
    <row r="39" spans="1:8" x14ac:dyDescent="0.2">
      <c r="A39" s="2">
        <v>10</v>
      </c>
      <c r="B39">
        <v>30</v>
      </c>
      <c r="C39" t="str">
        <f t="shared" si="1"/>
        <v>Miss</v>
      </c>
      <c r="D39" s="2">
        <v>10</v>
      </c>
      <c r="E39" s="2">
        <f>IF(A39&gt;Data!$B$8*10,0,1)</f>
        <v>0</v>
      </c>
      <c r="F39" s="2">
        <f t="shared" si="0"/>
        <v>0.7310585786300049</v>
      </c>
      <c r="G39" s="2">
        <f t="shared" si="2"/>
        <v>0.2689414213699951</v>
      </c>
      <c r="H39" s="31">
        <f t="shared" si="3"/>
        <v>0.2689414213699951</v>
      </c>
    </row>
    <row r="40" spans="1:8" x14ac:dyDescent="0.2">
      <c r="A40" s="2">
        <v>1</v>
      </c>
      <c r="B40">
        <v>31</v>
      </c>
      <c r="C40" t="str">
        <f t="shared" si="1"/>
        <v>Made</v>
      </c>
      <c r="D40" s="2">
        <v>15</v>
      </c>
      <c r="E40" s="2">
        <f>IF(A40&gt;Data!$B$9*10,0,1)</f>
        <v>1</v>
      </c>
      <c r="F40" s="2">
        <f t="shared" si="0"/>
        <v>0.5</v>
      </c>
      <c r="G40" s="2">
        <f t="shared" si="2"/>
        <v>0.5</v>
      </c>
      <c r="H40" s="31">
        <f t="shared" si="3"/>
        <v>0.5</v>
      </c>
    </row>
    <row r="41" spans="1:8" x14ac:dyDescent="0.2">
      <c r="A41" s="2">
        <v>2</v>
      </c>
      <c r="B41">
        <v>32</v>
      </c>
      <c r="C41" t="str">
        <f t="shared" si="1"/>
        <v>Made</v>
      </c>
      <c r="D41" s="2">
        <v>15</v>
      </c>
      <c r="E41" s="2">
        <f>IF(A41&gt;Data!$B$9*10,0,1)</f>
        <v>1</v>
      </c>
      <c r="F41" s="2">
        <f t="shared" si="0"/>
        <v>0.5</v>
      </c>
      <c r="G41" s="2">
        <f t="shared" si="2"/>
        <v>0.5</v>
      </c>
      <c r="H41" s="31">
        <f t="shared" si="3"/>
        <v>0.5</v>
      </c>
    </row>
    <row r="42" spans="1:8" x14ac:dyDescent="0.2">
      <c r="A42" s="2">
        <v>3</v>
      </c>
      <c r="B42">
        <v>33</v>
      </c>
      <c r="C42" t="str">
        <f t="shared" si="1"/>
        <v>Made</v>
      </c>
      <c r="D42" s="2">
        <v>15</v>
      </c>
      <c r="E42" s="2">
        <f>IF(A42&gt;Data!$B$9*10,0,1)</f>
        <v>1</v>
      </c>
      <c r="F42" s="2">
        <f t="shared" ref="F42:F73" si="4">1/(1+EXP(-$D$3-$E$3*D42))</f>
        <v>0.5</v>
      </c>
      <c r="G42" s="2">
        <f t="shared" si="2"/>
        <v>0.5</v>
      </c>
      <c r="H42" s="31">
        <f t="shared" si="3"/>
        <v>0.5</v>
      </c>
    </row>
    <row r="43" spans="1:8" x14ac:dyDescent="0.2">
      <c r="A43" s="2">
        <v>4</v>
      </c>
      <c r="B43">
        <v>34</v>
      </c>
      <c r="C43" t="str">
        <f t="shared" si="1"/>
        <v>Made</v>
      </c>
      <c r="D43" s="2">
        <v>15</v>
      </c>
      <c r="E43" s="2">
        <f>IF(A43&gt;Data!$B$9*10,0,1)</f>
        <v>1</v>
      </c>
      <c r="F43" s="2">
        <f t="shared" si="4"/>
        <v>0.5</v>
      </c>
      <c r="G43" s="2">
        <f t="shared" si="2"/>
        <v>0.5</v>
      </c>
      <c r="H43" s="31">
        <f t="shared" si="3"/>
        <v>0.5</v>
      </c>
    </row>
    <row r="44" spans="1:8" x14ac:dyDescent="0.2">
      <c r="A44" s="2">
        <v>5</v>
      </c>
      <c r="B44">
        <v>35</v>
      </c>
      <c r="C44" t="str">
        <f t="shared" si="1"/>
        <v>Made</v>
      </c>
      <c r="D44" s="2">
        <v>15</v>
      </c>
      <c r="E44" s="2">
        <f>IF(A44&gt;Data!$B$9*10,0,1)</f>
        <v>1</v>
      </c>
      <c r="F44" s="2">
        <f t="shared" si="4"/>
        <v>0.5</v>
      </c>
      <c r="G44" s="2">
        <f t="shared" si="2"/>
        <v>0.5</v>
      </c>
      <c r="H44" s="31">
        <f t="shared" si="3"/>
        <v>0.5</v>
      </c>
    </row>
    <row r="45" spans="1:8" x14ac:dyDescent="0.2">
      <c r="A45" s="2">
        <v>6</v>
      </c>
      <c r="B45">
        <v>36</v>
      </c>
      <c r="C45" t="str">
        <f t="shared" si="1"/>
        <v>Made</v>
      </c>
      <c r="D45" s="2">
        <v>15</v>
      </c>
      <c r="E45" s="2">
        <f>IF(A45&gt;Data!$B$9*10,0,1)</f>
        <v>1</v>
      </c>
      <c r="F45" s="2">
        <f t="shared" si="4"/>
        <v>0.5</v>
      </c>
      <c r="G45" s="2">
        <f t="shared" si="2"/>
        <v>0.5</v>
      </c>
      <c r="H45" s="31">
        <f t="shared" si="3"/>
        <v>0.5</v>
      </c>
    </row>
    <row r="46" spans="1:8" x14ac:dyDescent="0.2">
      <c r="A46" s="2">
        <v>7</v>
      </c>
      <c r="B46">
        <v>37</v>
      </c>
      <c r="C46" t="str">
        <f t="shared" si="1"/>
        <v>Miss</v>
      </c>
      <c r="D46" s="2">
        <v>15</v>
      </c>
      <c r="E46" s="2">
        <f>IF(A46&gt;Data!$B$9*10,0,1)</f>
        <v>0</v>
      </c>
      <c r="F46" s="2">
        <f t="shared" si="4"/>
        <v>0.5</v>
      </c>
      <c r="G46" s="2">
        <f t="shared" si="2"/>
        <v>0.5</v>
      </c>
      <c r="H46" s="31">
        <f t="shared" si="3"/>
        <v>0.5</v>
      </c>
    </row>
    <row r="47" spans="1:8" x14ac:dyDescent="0.2">
      <c r="A47" s="2">
        <v>8</v>
      </c>
      <c r="B47">
        <v>38</v>
      </c>
      <c r="C47" t="str">
        <f t="shared" si="1"/>
        <v>Miss</v>
      </c>
      <c r="D47" s="2">
        <v>15</v>
      </c>
      <c r="E47" s="2">
        <f>IF(A47&gt;Data!$B$9*10,0,1)</f>
        <v>0</v>
      </c>
      <c r="F47" s="2">
        <f t="shared" si="4"/>
        <v>0.5</v>
      </c>
      <c r="G47" s="2">
        <f t="shared" si="2"/>
        <v>0.5</v>
      </c>
      <c r="H47" s="31">
        <f t="shared" si="3"/>
        <v>0.5</v>
      </c>
    </row>
    <row r="48" spans="1:8" x14ac:dyDescent="0.2">
      <c r="A48" s="2">
        <v>9</v>
      </c>
      <c r="B48">
        <v>39</v>
      </c>
      <c r="C48" t="str">
        <f t="shared" si="1"/>
        <v>Miss</v>
      </c>
      <c r="D48" s="2">
        <v>15</v>
      </c>
      <c r="E48" s="2">
        <f>IF(A48&gt;Data!$B$9*10,0,1)</f>
        <v>0</v>
      </c>
      <c r="F48" s="2">
        <f t="shared" si="4"/>
        <v>0.5</v>
      </c>
      <c r="G48" s="2">
        <f t="shared" si="2"/>
        <v>0.5</v>
      </c>
      <c r="H48" s="31">
        <f t="shared" si="3"/>
        <v>0.5</v>
      </c>
    </row>
    <row r="49" spans="1:8" x14ac:dyDescent="0.2">
      <c r="A49" s="2">
        <v>10</v>
      </c>
      <c r="B49">
        <v>40</v>
      </c>
      <c r="C49" t="str">
        <f t="shared" si="1"/>
        <v>Miss</v>
      </c>
      <c r="D49" s="2">
        <v>15</v>
      </c>
      <c r="E49" s="2">
        <f>IF(A49&gt;Data!$B$9*10,0,1)</f>
        <v>0</v>
      </c>
      <c r="F49" s="2">
        <f t="shared" si="4"/>
        <v>0.5</v>
      </c>
      <c r="G49" s="2">
        <f t="shared" si="2"/>
        <v>0.5</v>
      </c>
      <c r="H49" s="31">
        <f t="shared" si="3"/>
        <v>0.5</v>
      </c>
    </row>
    <row r="50" spans="1:8" x14ac:dyDescent="0.2">
      <c r="A50" s="2">
        <v>1</v>
      </c>
      <c r="B50">
        <v>41</v>
      </c>
      <c r="C50" t="str">
        <f t="shared" si="1"/>
        <v>Made</v>
      </c>
      <c r="D50" s="2">
        <v>20</v>
      </c>
      <c r="E50" s="2">
        <f>IF(A50&gt;Data!$B$10*10,0,1)</f>
        <v>1</v>
      </c>
      <c r="F50" s="2">
        <f t="shared" si="4"/>
        <v>0.2689414213699951</v>
      </c>
      <c r="G50" s="2">
        <f t="shared" si="2"/>
        <v>0.7310585786300049</v>
      </c>
      <c r="H50" s="31">
        <f t="shared" si="3"/>
        <v>0.2689414213699951</v>
      </c>
    </row>
    <row r="51" spans="1:8" x14ac:dyDescent="0.2">
      <c r="A51" s="2">
        <v>2</v>
      </c>
      <c r="B51">
        <v>42</v>
      </c>
      <c r="C51" t="str">
        <f t="shared" si="1"/>
        <v>Made</v>
      </c>
      <c r="D51" s="2">
        <v>20</v>
      </c>
      <c r="E51" s="2">
        <f>IF(A51&gt;Data!$B$10*10,0,1)</f>
        <v>1</v>
      </c>
      <c r="F51" s="2">
        <f t="shared" si="4"/>
        <v>0.2689414213699951</v>
      </c>
      <c r="G51" s="2">
        <f t="shared" si="2"/>
        <v>0.7310585786300049</v>
      </c>
      <c r="H51" s="31">
        <f t="shared" si="3"/>
        <v>0.2689414213699951</v>
      </c>
    </row>
    <row r="52" spans="1:8" x14ac:dyDescent="0.2">
      <c r="A52" s="2">
        <v>3</v>
      </c>
      <c r="B52">
        <v>43</v>
      </c>
      <c r="C52" t="str">
        <f t="shared" si="1"/>
        <v>Made</v>
      </c>
      <c r="D52" s="2">
        <v>20</v>
      </c>
      <c r="E52" s="2">
        <f>IF(A52&gt;Data!$B$10*10,0,1)</f>
        <v>1</v>
      </c>
      <c r="F52" s="2">
        <f t="shared" si="4"/>
        <v>0.2689414213699951</v>
      </c>
      <c r="G52" s="2">
        <f t="shared" si="2"/>
        <v>0.7310585786300049</v>
      </c>
      <c r="H52" s="31">
        <f t="shared" si="3"/>
        <v>0.2689414213699951</v>
      </c>
    </row>
    <row r="53" spans="1:8" x14ac:dyDescent="0.2">
      <c r="A53" s="2">
        <v>4</v>
      </c>
      <c r="B53">
        <v>44</v>
      </c>
      <c r="C53" t="str">
        <f t="shared" si="1"/>
        <v>Miss</v>
      </c>
      <c r="D53" s="2">
        <v>20</v>
      </c>
      <c r="E53" s="2">
        <f>IF(A53&gt;Data!$B$10*10,0,1)</f>
        <v>0</v>
      </c>
      <c r="F53" s="2">
        <f t="shared" si="4"/>
        <v>0.2689414213699951</v>
      </c>
      <c r="G53" s="2">
        <f t="shared" si="2"/>
        <v>0.7310585786300049</v>
      </c>
      <c r="H53" s="31">
        <f t="shared" si="3"/>
        <v>0.7310585786300049</v>
      </c>
    </row>
    <row r="54" spans="1:8" x14ac:dyDescent="0.2">
      <c r="A54" s="2">
        <v>5</v>
      </c>
      <c r="B54">
        <v>45</v>
      </c>
      <c r="C54" t="str">
        <f t="shared" si="1"/>
        <v>Miss</v>
      </c>
      <c r="D54" s="2">
        <v>20</v>
      </c>
      <c r="E54" s="2">
        <f>IF(A54&gt;Data!$B$10*10,0,1)</f>
        <v>0</v>
      </c>
      <c r="F54" s="2">
        <f t="shared" si="4"/>
        <v>0.2689414213699951</v>
      </c>
      <c r="G54" s="2">
        <f t="shared" si="2"/>
        <v>0.7310585786300049</v>
      </c>
      <c r="H54" s="31">
        <f t="shared" si="3"/>
        <v>0.7310585786300049</v>
      </c>
    </row>
    <row r="55" spans="1:8" x14ac:dyDescent="0.2">
      <c r="A55" s="2">
        <v>6</v>
      </c>
      <c r="B55">
        <v>46</v>
      </c>
      <c r="C55" t="str">
        <f t="shared" si="1"/>
        <v>Miss</v>
      </c>
      <c r="D55" s="2">
        <v>20</v>
      </c>
      <c r="E55" s="2">
        <f>IF(A55&gt;Data!$B$10*10,0,1)</f>
        <v>0</v>
      </c>
      <c r="F55" s="2">
        <f t="shared" si="4"/>
        <v>0.2689414213699951</v>
      </c>
      <c r="G55" s="2">
        <f t="shared" si="2"/>
        <v>0.7310585786300049</v>
      </c>
      <c r="H55" s="31">
        <f t="shared" si="3"/>
        <v>0.7310585786300049</v>
      </c>
    </row>
    <row r="56" spans="1:8" x14ac:dyDescent="0.2">
      <c r="A56" s="2">
        <v>7</v>
      </c>
      <c r="B56">
        <v>47</v>
      </c>
      <c r="C56" t="str">
        <f t="shared" si="1"/>
        <v>Miss</v>
      </c>
      <c r="D56" s="2">
        <v>20</v>
      </c>
      <c r="E56" s="2">
        <f>IF(A56&gt;Data!$B$10*10,0,1)</f>
        <v>0</v>
      </c>
      <c r="F56" s="2">
        <f t="shared" si="4"/>
        <v>0.2689414213699951</v>
      </c>
      <c r="G56" s="2">
        <f t="shared" si="2"/>
        <v>0.7310585786300049</v>
      </c>
      <c r="H56" s="31">
        <f t="shared" si="3"/>
        <v>0.7310585786300049</v>
      </c>
    </row>
    <row r="57" spans="1:8" x14ac:dyDescent="0.2">
      <c r="A57" s="2">
        <v>8</v>
      </c>
      <c r="B57">
        <v>48</v>
      </c>
      <c r="C57" t="str">
        <f t="shared" si="1"/>
        <v>Miss</v>
      </c>
      <c r="D57" s="2">
        <v>20</v>
      </c>
      <c r="E57" s="2">
        <f>IF(A57&gt;Data!$B$10*10,0,1)</f>
        <v>0</v>
      </c>
      <c r="F57" s="2">
        <f t="shared" si="4"/>
        <v>0.2689414213699951</v>
      </c>
      <c r="G57" s="2">
        <f t="shared" si="2"/>
        <v>0.7310585786300049</v>
      </c>
      <c r="H57" s="31">
        <f t="shared" si="3"/>
        <v>0.7310585786300049</v>
      </c>
    </row>
    <row r="58" spans="1:8" x14ac:dyDescent="0.2">
      <c r="A58" s="2">
        <v>9</v>
      </c>
      <c r="B58">
        <v>49</v>
      </c>
      <c r="C58" t="str">
        <f t="shared" si="1"/>
        <v>Miss</v>
      </c>
      <c r="D58" s="2">
        <v>20</v>
      </c>
      <c r="E58" s="2">
        <f>IF(A58&gt;Data!$B$10*10,0,1)</f>
        <v>0</v>
      </c>
      <c r="F58" s="2">
        <f t="shared" si="4"/>
        <v>0.2689414213699951</v>
      </c>
      <c r="G58" s="2">
        <f t="shared" si="2"/>
        <v>0.7310585786300049</v>
      </c>
      <c r="H58" s="31">
        <f t="shared" si="3"/>
        <v>0.7310585786300049</v>
      </c>
    </row>
    <row r="59" spans="1:8" x14ac:dyDescent="0.2">
      <c r="A59" s="2">
        <v>10</v>
      </c>
      <c r="B59">
        <v>50</v>
      </c>
      <c r="C59" t="str">
        <f t="shared" si="1"/>
        <v>Miss</v>
      </c>
      <c r="D59" s="2">
        <v>20</v>
      </c>
      <c r="E59" s="2">
        <f>IF(A59&gt;Data!$B$10*10,0,1)</f>
        <v>0</v>
      </c>
      <c r="F59" s="2">
        <f t="shared" si="4"/>
        <v>0.2689414213699951</v>
      </c>
      <c r="G59" s="2">
        <f t="shared" si="2"/>
        <v>0.7310585786300049</v>
      </c>
      <c r="H59" s="31">
        <f t="shared" si="3"/>
        <v>0.7310585786300049</v>
      </c>
    </row>
    <row r="60" spans="1:8" x14ac:dyDescent="0.2">
      <c r="A60" s="2">
        <v>1</v>
      </c>
      <c r="B60">
        <v>51</v>
      </c>
      <c r="C60" t="str">
        <f t="shared" si="1"/>
        <v>Made</v>
      </c>
      <c r="D60" s="2">
        <v>25</v>
      </c>
      <c r="E60" s="2">
        <f>IF(A60&gt;Data!$B$11*10,0,1)</f>
        <v>1</v>
      </c>
      <c r="F60" s="2">
        <f t="shared" si="4"/>
        <v>0.11920292202211755</v>
      </c>
      <c r="G60" s="2">
        <f t="shared" si="2"/>
        <v>0.88079707797788243</v>
      </c>
      <c r="H60" s="31">
        <f t="shared" si="3"/>
        <v>0.11920292202211755</v>
      </c>
    </row>
    <row r="61" spans="1:8" x14ac:dyDescent="0.2">
      <c r="A61" s="2">
        <v>2</v>
      </c>
      <c r="B61">
        <v>52</v>
      </c>
      <c r="C61" t="str">
        <f t="shared" si="1"/>
        <v>Miss</v>
      </c>
      <c r="D61" s="2">
        <v>25</v>
      </c>
      <c r="E61" s="2">
        <f>IF(A61&gt;Data!$B$11*10,0,1)</f>
        <v>0</v>
      </c>
      <c r="F61" s="2">
        <f t="shared" si="4"/>
        <v>0.11920292202211755</v>
      </c>
      <c r="G61" s="2">
        <f t="shared" si="2"/>
        <v>0.88079707797788243</v>
      </c>
      <c r="H61" s="31">
        <f t="shared" si="3"/>
        <v>0.88079707797788243</v>
      </c>
    </row>
    <row r="62" spans="1:8" x14ac:dyDescent="0.2">
      <c r="A62" s="2">
        <v>3</v>
      </c>
      <c r="B62">
        <v>53</v>
      </c>
      <c r="C62" t="str">
        <f t="shared" si="1"/>
        <v>Miss</v>
      </c>
      <c r="D62" s="2">
        <v>25</v>
      </c>
      <c r="E62" s="2">
        <f>IF(A62&gt;Data!$B$11*10,0,1)</f>
        <v>0</v>
      </c>
      <c r="F62" s="2">
        <f t="shared" si="4"/>
        <v>0.11920292202211755</v>
      </c>
      <c r="G62" s="2">
        <f t="shared" si="2"/>
        <v>0.88079707797788243</v>
      </c>
      <c r="H62" s="31">
        <f t="shared" si="3"/>
        <v>0.88079707797788243</v>
      </c>
    </row>
    <row r="63" spans="1:8" x14ac:dyDescent="0.2">
      <c r="A63" s="2">
        <v>4</v>
      </c>
      <c r="B63">
        <v>54</v>
      </c>
      <c r="C63" t="str">
        <f t="shared" si="1"/>
        <v>Miss</v>
      </c>
      <c r="D63" s="2">
        <v>25</v>
      </c>
      <c r="E63" s="2">
        <f>IF(A63&gt;Data!$B$11*10,0,1)</f>
        <v>0</v>
      </c>
      <c r="F63" s="2">
        <f t="shared" si="4"/>
        <v>0.11920292202211755</v>
      </c>
      <c r="G63" s="2">
        <f t="shared" si="2"/>
        <v>0.88079707797788243</v>
      </c>
      <c r="H63" s="31">
        <f t="shared" si="3"/>
        <v>0.88079707797788243</v>
      </c>
    </row>
    <row r="64" spans="1:8" x14ac:dyDescent="0.2">
      <c r="A64" s="2">
        <v>5</v>
      </c>
      <c r="B64">
        <v>55</v>
      </c>
      <c r="C64" t="str">
        <f t="shared" si="1"/>
        <v>Miss</v>
      </c>
      <c r="D64" s="2">
        <v>25</v>
      </c>
      <c r="E64" s="2">
        <f>IF(A64&gt;Data!$B$11*10,0,1)</f>
        <v>0</v>
      </c>
      <c r="F64" s="2">
        <f t="shared" si="4"/>
        <v>0.11920292202211755</v>
      </c>
      <c r="G64" s="2">
        <f t="shared" si="2"/>
        <v>0.88079707797788243</v>
      </c>
      <c r="H64" s="31">
        <f t="shared" si="3"/>
        <v>0.88079707797788243</v>
      </c>
    </row>
    <row r="65" spans="1:8" x14ac:dyDescent="0.2">
      <c r="A65" s="2">
        <v>6</v>
      </c>
      <c r="B65">
        <v>56</v>
      </c>
      <c r="C65" t="str">
        <f t="shared" si="1"/>
        <v>Miss</v>
      </c>
      <c r="D65" s="2">
        <v>25</v>
      </c>
      <c r="E65" s="2">
        <f>IF(A65&gt;Data!$B$11*10,0,1)</f>
        <v>0</v>
      </c>
      <c r="F65" s="2">
        <f t="shared" si="4"/>
        <v>0.11920292202211755</v>
      </c>
      <c r="G65" s="2">
        <f t="shared" si="2"/>
        <v>0.88079707797788243</v>
      </c>
      <c r="H65" s="31">
        <f t="shared" si="3"/>
        <v>0.88079707797788243</v>
      </c>
    </row>
    <row r="66" spans="1:8" x14ac:dyDescent="0.2">
      <c r="A66" s="2">
        <v>7</v>
      </c>
      <c r="B66">
        <v>57</v>
      </c>
      <c r="C66" t="str">
        <f t="shared" si="1"/>
        <v>Miss</v>
      </c>
      <c r="D66" s="2">
        <v>25</v>
      </c>
      <c r="E66" s="2">
        <f>IF(A66&gt;Data!$B$11*10,0,1)</f>
        <v>0</v>
      </c>
      <c r="F66" s="2">
        <f t="shared" si="4"/>
        <v>0.11920292202211755</v>
      </c>
      <c r="G66" s="2">
        <f t="shared" si="2"/>
        <v>0.88079707797788243</v>
      </c>
      <c r="H66" s="31">
        <f t="shared" si="3"/>
        <v>0.88079707797788243</v>
      </c>
    </row>
    <row r="67" spans="1:8" x14ac:dyDescent="0.2">
      <c r="A67" s="2">
        <v>8</v>
      </c>
      <c r="B67">
        <v>58</v>
      </c>
      <c r="C67" t="str">
        <f t="shared" si="1"/>
        <v>Miss</v>
      </c>
      <c r="D67" s="2">
        <v>25</v>
      </c>
      <c r="E67" s="2">
        <f>IF(A67&gt;Data!$B$11*10,0,1)</f>
        <v>0</v>
      </c>
      <c r="F67" s="2">
        <f t="shared" si="4"/>
        <v>0.11920292202211755</v>
      </c>
      <c r="G67" s="2">
        <f t="shared" si="2"/>
        <v>0.88079707797788243</v>
      </c>
      <c r="H67" s="31">
        <f t="shared" si="3"/>
        <v>0.88079707797788243</v>
      </c>
    </row>
    <row r="68" spans="1:8" x14ac:dyDescent="0.2">
      <c r="A68" s="2">
        <v>9</v>
      </c>
      <c r="B68">
        <v>59</v>
      </c>
      <c r="C68" t="str">
        <f t="shared" si="1"/>
        <v>Miss</v>
      </c>
      <c r="D68" s="2">
        <v>25</v>
      </c>
      <c r="E68" s="2">
        <f>IF(A68&gt;Data!$B$11*10,0,1)</f>
        <v>0</v>
      </c>
      <c r="F68" s="2">
        <f t="shared" si="4"/>
        <v>0.11920292202211755</v>
      </c>
      <c r="G68" s="2">
        <f t="shared" si="2"/>
        <v>0.88079707797788243</v>
      </c>
      <c r="H68" s="31">
        <f t="shared" si="3"/>
        <v>0.88079707797788243</v>
      </c>
    </row>
    <row r="69" spans="1:8" x14ac:dyDescent="0.2">
      <c r="A69" s="2">
        <v>10</v>
      </c>
      <c r="B69">
        <v>60</v>
      </c>
      <c r="C69" t="str">
        <f t="shared" si="1"/>
        <v>Miss</v>
      </c>
      <c r="D69" s="2">
        <v>25</v>
      </c>
      <c r="E69" s="2">
        <f>IF(A69&gt;Data!$B$11*10,0,1)</f>
        <v>0</v>
      </c>
      <c r="F69" s="2">
        <f t="shared" si="4"/>
        <v>0.11920292202211755</v>
      </c>
      <c r="G69" s="2">
        <f t="shared" si="2"/>
        <v>0.88079707797788243</v>
      </c>
      <c r="H69" s="31">
        <f t="shared" si="3"/>
        <v>0.88079707797788243</v>
      </c>
    </row>
    <row r="70" spans="1:8" x14ac:dyDescent="0.2">
      <c r="A70" s="2">
        <v>1</v>
      </c>
      <c r="B70">
        <v>61</v>
      </c>
      <c r="C70" t="str">
        <f t="shared" si="1"/>
        <v>Miss</v>
      </c>
      <c r="D70" s="2">
        <v>30</v>
      </c>
      <c r="E70" s="2">
        <f>IF(A70&gt;Data!$B$12*10,0,1)</f>
        <v>0</v>
      </c>
      <c r="F70" s="2">
        <f t="shared" si="4"/>
        <v>4.7425873177566781E-2</v>
      </c>
      <c r="G70" s="2">
        <f t="shared" si="2"/>
        <v>0.95257412682243325</v>
      </c>
      <c r="H70" s="31">
        <f t="shared" si="3"/>
        <v>0.95257412682243325</v>
      </c>
    </row>
    <row r="71" spans="1:8" x14ac:dyDescent="0.2">
      <c r="A71" s="2">
        <v>2</v>
      </c>
      <c r="B71">
        <v>62</v>
      </c>
      <c r="C71" t="str">
        <f t="shared" si="1"/>
        <v>Miss</v>
      </c>
      <c r="D71" s="2">
        <v>30</v>
      </c>
      <c r="E71" s="2">
        <f>IF(A71&gt;Data!$B$12*10,0,1)</f>
        <v>0</v>
      </c>
      <c r="F71" s="2">
        <f t="shared" si="4"/>
        <v>4.7425873177566781E-2</v>
      </c>
      <c r="G71" s="2">
        <f t="shared" si="2"/>
        <v>0.95257412682243325</v>
      </c>
      <c r="H71" s="31">
        <f t="shared" si="3"/>
        <v>0.95257412682243325</v>
      </c>
    </row>
    <row r="72" spans="1:8" x14ac:dyDescent="0.2">
      <c r="A72" s="2">
        <v>3</v>
      </c>
      <c r="B72">
        <v>63</v>
      </c>
      <c r="C72" t="str">
        <f t="shared" si="1"/>
        <v>Miss</v>
      </c>
      <c r="D72" s="2">
        <v>30</v>
      </c>
      <c r="E72" s="2">
        <f>IF(A72&gt;Data!$B$12*10,0,1)</f>
        <v>0</v>
      </c>
      <c r="F72" s="2">
        <f t="shared" si="4"/>
        <v>4.7425873177566781E-2</v>
      </c>
      <c r="G72" s="2">
        <f t="shared" si="2"/>
        <v>0.95257412682243325</v>
      </c>
      <c r="H72" s="31">
        <f t="shared" si="3"/>
        <v>0.95257412682243325</v>
      </c>
    </row>
    <row r="73" spans="1:8" x14ac:dyDescent="0.2">
      <c r="A73" s="2">
        <v>4</v>
      </c>
      <c r="B73">
        <v>64</v>
      </c>
      <c r="C73" t="str">
        <f t="shared" si="1"/>
        <v>Miss</v>
      </c>
      <c r="D73" s="2">
        <v>30</v>
      </c>
      <c r="E73" s="2">
        <f>IF(A73&gt;Data!$B$12*10,0,1)</f>
        <v>0</v>
      </c>
      <c r="F73" s="2">
        <f t="shared" si="4"/>
        <v>4.7425873177566781E-2</v>
      </c>
      <c r="G73" s="2">
        <f t="shared" si="2"/>
        <v>0.95257412682243325</v>
      </c>
      <c r="H73" s="31">
        <f t="shared" si="3"/>
        <v>0.95257412682243325</v>
      </c>
    </row>
    <row r="74" spans="1:8" x14ac:dyDescent="0.2">
      <c r="A74" s="2">
        <v>5</v>
      </c>
      <c r="B74">
        <v>65</v>
      </c>
      <c r="C74" t="str">
        <f t="shared" si="1"/>
        <v>Miss</v>
      </c>
      <c r="D74" s="2">
        <v>30</v>
      </c>
      <c r="E74" s="2">
        <f>IF(A74&gt;Data!$B$12*10,0,1)</f>
        <v>0</v>
      </c>
      <c r="F74" s="2">
        <f t="shared" ref="F74:F79" si="5">1/(1+EXP(-$D$3-$E$3*D74))</f>
        <v>4.7425873177566781E-2</v>
      </c>
      <c r="G74" s="2">
        <f t="shared" si="2"/>
        <v>0.95257412682243325</v>
      </c>
      <c r="H74" s="31">
        <f t="shared" si="3"/>
        <v>0.95257412682243325</v>
      </c>
    </row>
    <row r="75" spans="1:8" x14ac:dyDescent="0.2">
      <c r="A75" s="2">
        <v>6</v>
      </c>
      <c r="B75">
        <v>66</v>
      </c>
      <c r="C75" t="str">
        <f>IF(E75=1,"Made",IF(E75=0,"Miss",""))</f>
        <v>Miss</v>
      </c>
      <c r="D75" s="2">
        <v>30</v>
      </c>
      <c r="E75" s="2">
        <f>IF(A75&gt;Data!$B$12*10,0,1)</f>
        <v>0</v>
      </c>
      <c r="F75" s="2">
        <f t="shared" si="5"/>
        <v>4.7425873177566781E-2</v>
      </c>
      <c r="G75" s="2">
        <f>1-F75</f>
        <v>0.95257412682243325</v>
      </c>
      <c r="H75" s="31">
        <f>F75^E75*G75^(1-E75)</f>
        <v>0.95257412682243325</v>
      </c>
    </row>
    <row r="76" spans="1:8" x14ac:dyDescent="0.2">
      <c r="A76" s="2">
        <v>7</v>
      </c>
      <c r="B76">
        <v>67</v>
      </c>
      <c r="C76" t="str">
        <f>IF(E76=1,"Made",IF(E76=0,"Miss",""))</f>
        <v>Miss</v>
      </c>
      <c r="D76" s="2">
        <v>30</v>
      </c>
      <c r="E76" s="2">
        <f>IF(A76&gt;Data!$B$12*10,0,1)</f>
        <v>0</v>
      </c>
      <c r="F76" s="2">
        <f t="shared" si="5"/>
        <v>4.7425873177566781E-2</v>
      </c>
      <c r="G76" s="2">
        <f>1-F76</f>
        <v>0.95257412682243325</v>
      </c>
      <c r="H76" s="31">
        <f>F76^E76*G76^(1-E76)</f>
        <v>0.95257412682243325</v>
      </c>
    </row>
    <row r="77" spans="1:8" x14ac:dyDescent="0.2">
      <c r="A77" s="2">
        <v>8</v>
      </c>
      <c r="B77">
        <v>68</v>
      </c>
      <c r="C77" t="str">
        <f>IF(E77=1,"Made",IF(E77=0,"Miss",""))</f>
        <v>Miss</v>
      </c>
      <c r="D77" s="2">
        <v>30</v>
      </c>
      <c r="E77" s="2">
        <f>IF(A77&gt;Data!$B$12*10,0,1)</f>
        <v>0</v>
      </c>
      <c r="F77" s="2">
        <f t="shared" si="5"/>
        <v>4.7425873177566781E-2</v>
      </c>
      <c r="G77" s="2">
        <f>1-F77</f>
        <v>0.95257412682243325</v>
      </c>
      <c r="H77" s="31">
        <f>F77^E77*G77^(1-E77)</f>
        <v>0.95257412682243325</v>
      </c>
    </row>
    <row r="78" spans="1:8" x14ac:dyDescent="0.2">
      <c r="A78" s="2">
        <v>9</v>
      </c>
      <c r="B78">
        <v>69</v>
      </c>
      <c r="C78" t="str">
        <f>IF(E78=1,"Made",IF(E78=0,"Miss",""))</f>
        <v>Miss</v>
      </c>
      <c r="D78" s="2">
        <v>30</v>
      </c>
      <c r="E78" s="2">
        <f>IF(A78&gt;Data!$B$12*10,0,1)</f>
        <v>0</v>
      </c>
      <c r="F78" s="2">
        <f t="shared" si="5"/>
        <v>4.7425873177566781E-2</v>
      </c>
      <c r="G78" s="2">
        <f>1-F78</f>
        <v>0.95257412682243325</v>
      </c>
      <c r="H78" s="31">
        <f>F78^E78*G78^(1-E78)</f>
        <v>0.95257412682243325</v>
      </c>
    </row>
    <row r="79" spans="1:8" x14ac:dyDescent="0.2">
      <c r="A79" s="2">
        <v>10</v>
      </c>
      <c r="B79">
        <v>70</v>
      </c>
      <c r="C79" t="str">
        <f>IF(E79=1,"Made",IF(E79=0,"Miss",""))</f>
        <v>Miss</v>
      </c>
      <c r="D79" s="2">
        <v>30</v>
      </c>
      <c r="E79" s="2">
        <f>IF(A79&gt;Data!$B$12*10,0,1)</f>
        <v>0</v>
      </c>
      <c r="F79" s="2">
        <f t="shared" si="5"/>
        <v>4.7425873177566781E-2</v>
      </c>
      <c r="G79" s="2">
        <f>1-F79</f>
        <v>0.95257412682243325</v>
      </c>
      <c r="H79" s="31">
        <f>F79^E79*G79^(1-E79)</f>
        <v>0.95257412682243325</v>
      </c>
    </row>
  </sheetData>
  <mergeCells count="1">
    <mergeCell ref="J7:T7"/>
  </mergeCells>
  <phoneticPr fontId="3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2" shapeId="5122" r:id="rId4">
          <objectPr defaultSize="0" autoLine="0" autoPict="0" r:id="rId5">
            <anchor moveWithCells="1">
              <from>
                <xdr:col>3</xdr:col>
                <xdr:colOff>38100</xdr:colOff>
                <xdr:row>3</xdr:row>
                <xdr:rowOff>38100</xdr:rowOff>
              </from>
              <to>
                <xdr:col>4</xdr:col>
                <xdr:colOff>752475</xdr:colOff>
                <xdr:row>6</xdr:row>
                <xdr:rowOff>152400</xdr:rowOff>
              </to>
            </anchor>
          </objectPr>
        </oleObject>
      </mc:Choice>
      <mc:Fallback>
        <oleObject progId="Equation.2" shapeId="512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"/>
  <sheetViews>
    <sheetView zoomScale="110" zoomScaleNormal="110" workbookViewId="0">
      <selection activeCell="N19" sqref="N19"/>
    </sheetView>
  </sheetViews>
  <sheetFormatPr defaultRowHeight="12.75" x14ac:dyDescent="0.2"/>
  <cols>
    <col min="2" max="2" width="11" customWidth="1"/>
    <col min="3" max="3" width="8" customWidth="1"/>
    <col min="4" max="4" width="5.5703125" style="2" customWidth="1"/>
    <col min="5" max="6" width="6" style="2" customWidth="1"/>
    <col min="7" max="7" width="10.7109375" customWidth="1"/>
  </cols>
  <sheetData>
    <row r="1" spans="1:9" ht="15" x14ac:dyDescent="0.25">
      <c r="A1" s="14" t="s">
        <v>10</v>
      </c>
      <c r="B1" s="14" t="s">
        <v>11</v>
      </c>
      <c r="C1" s="15" t="s">
        <v>21</v>
      </c>
      <c r="G1" s="100">
        <f>SUM(G5:G11)</f>
        <v>7.4326491759470021E-3</v>
      </c>
      <c r="H1" s="101" t="s">
        <v>9</v>
      </c>
    </row>
    <row r="2" spans="1:9" ht="14.25" x14ac:dyDescent="0.2">
      <c r="A2" s="16">
        <v>2.0884</v>
      </c>
      <c r="B2" s="16">
        <v>-7.0900000000000005E-2</v>
      </c>
      <c r="C2" s="17">
        <v>-3.8999999999999998E-3</v>
      </c>
      <c r="E2" s="98" t="s">
        <v>22</v>
      </c>
      <c r="F2" s="98" t="s">
        <v>170</v>
      </c>
      <c r="G2" s="98" t="s">
        <v>171</v>
      </c>
      <c r="H2" s="4" t="s">
        <v>24</v>
      </c>
      <c r="I2" s="99" t="s">
        <v>23</v>
      </c>
    </row>
    <row r="3" spans="1:9" x14ac:dyDescent="0.2">
      <c r="A3" s="21" t="s">
        <v>25</v>
      </c>
      <c r="B3" t="s">
        <v>5</v>
      </c>
      <c r="D3"/>
      <c r="E3" s="97" t="s">
        <v>13</v>
      </c>
      <c r="F3" s="98" t="s">
        <v>13</v>
      </c>
      <c r="G3" s="2" t="s">
        <v>14</v>
      </c>
      <c r="H3" s="2" t="s">
        <v>26</v>
      </c>
    </row>
    <row r="4" spans="1:9" x14ac:dyDescent="0.2">
      <c r="A4" t="s">
        <v>1</v>
      </c>
      <c r="B4" s="44" t="s">
        <v>168</v>
      </c>
      <c r="C4" s="2" t="s">
        <v>4</v>
      </c>
      <c r="D4" s="2" t="s">
        <v>3</v>
      </c>
      <c r="E4" s="2" t="s">
        <v>3</v>
      </c>
      <c r="F4" s="2" t="s">
        <v>27</v>
      </c>
      <c r="G4" s="2" t="s">
        <v>15</v>
      </c>
      <c r="H4" s="98" t="s">
        <v>169</v>
      </c>
    </row>
    <row r="5" spans="1:9" x14ac:dyDescent="0.2">
      <c r="A5" s="2">
        <v>1</v>
      </c>
      <c r="B5">
        <f t="shared" ref="B5:B13" si="0">1/(1+EXP(-$A$2-$B$2*A5-$C$2*A5^2))</f>
        <v>0.88221761212483962</v>
      </c>
      <c r="C5" s="2">
        <v>10</v>
      </c>
      <c r="D5" s="2">
        <f>Data!C6</f>
        <v>9</v>
      </c>
      <c r="E5" s="3">
        <f t="shared" ref="E5:E11" si="1">D5/C5</f>
        <v>0.9</v>
      </c>
      <c r="F5" s="1">
        <f t="shared" ref="F5:F11" si="2">1-E5</f>
        <v>9.9999999999999978E-2</v>
      </c>
      <c r="G5">
        <f t="shared" ref="G5:G11" si="3">(B5-E5)^2</f>
        <v>3.162133185426516E-4</v>
      </c>
      <c r="H5">
        <f t="shared" ref="H5:H11" si="4">E5/(1-E5)</f>
        <v>9.0000000000000018</v>
      </c>
      <c r="I5">
        <f t="shared" ref="I5:I11" si="5">LN(H5)</f>
        <v>2.1972245773362196</v>
      </c>
    </row>
    <row r="6" spans="1:9" x14ac:dyDescent="0.2">
      <c r="A6" s="2">
        <v>5</v>
      </c>
      <c r="B6">
        <f t="shared" si="0"/>
        <v>0.83704448939527576</v>
      </c>
      <c r="C6" s="2">
        <v>10</v>
      </c>
      <c r="D6" s="2">
        <f>Data!C7</f>
        <v>8</v>
      </c>
      <c r="E6" s="3">
        <f t="shared" si="1"/>
        <v>0.8</v>
      </c>
      <c r="F6" s="1">
        <f t="shared" si="2"/>
        <v>0.19999999999999996</v>
      </c>
      <c r="G6">
        <f t="shared" si="3"/>
        <v>1.3722941945566948E-3</v>
      </c>
      <c r="H6">
        <f t="shared" si="4"/>
        <v>4.0000000000000009</v>
      </c>
      <c r="I6">
        <f t="shared" si="5"/>
        <v>1.3862943611198908</v>
      </c>
    </row>
    <row r="7" spans="1:9" x14ac:dyDescent="0.2">
      <c r="A7" s="2">
        <v>10</v>
      </c>
      <c r="B7">
        <f t="shared" si="0"/>
        <v>0.7289693948266277</v>
      </c>
      <c r="C7" s="2">
        <v>10</v>
      </c>
      <c r="D7" s="2">
        <f>Data!C8</f>
        <v>7</v>
      </c>
      <c r="E7" s="3">
        <f t="shared" si="1"/>
        <v>0.7</v>
      </c>
      <c r="F7" s="1">
        <f t="shared" si="2"/>
        <v>0.30000000000000004</v>
      </c>
      <c r="G7">
        <f t="shared" si="3"/>
        <v>8.392258366210465E-4</v>
      </c>
      <c r="H7">
        <f t="shared" si="4"/>
        <v>2.333333333333333</v>
      </c>
      <c r="I7">
        <f t="shared" si="5"/>
        <v>0.84729786038720345</v>
      </c>
    </row>
    <row r="8" spans="1:9" x14ac:dyDescent="0.2">
      <c r="A8" s="2">
        <v>15</v>
      </c>
      <c r="B8">
        <f t="shared" si="0"/>
        <v>0.5367834253824999</v>
      </c>
      <c r="C8" s="2">
        <v>10</v>
      </c>
      <c r="D8" s="2">
        <f>Data!C9</f>
        <v>6</v>
      </c>
      <c r="E8" s="3">
        <f t="shared" si="1"/>
        <v>0.6</v>
      </c>
      <c r="F8" s="1">
        <f t="shared" si="2"/>
        <v>0.4</v>
      </c>
      <c r="G8">
        <f t="shared" si="3"/>
        <v>3.9963353063699547E-3</v>
      </c>
      <c r="H8">
        <f t="shared" si="4"/>
        <v>1.4999999999999998</v>
      </c>
      <c r="I8">
        <f t="shared" si="5"/>
        <v>0.40546510810816422</v>
      </c>
    </row>
    <row r="9" spans="1:9" x14ac:dyDescent="0.2">
      <c r="A9" s="2">
        <v>20</v>
      </c>
      <c r="B9">
        <f t="shared" si="0"/>
        <v>0.29119238028889355</v>
      </c>
      <c r="C9" s="2">
        <v>10</v>
      </c>
      <c r="D9" s="2">
        <f>Data!C10</f>
        <v>3</v>
      </c>
      <c r="E9" s="3">
        <f t="shared" si="1"/>
        <v>0.3</v>
      </c>
      <c r="F9" s="1">
        <f t="shared" si="2"/>
        <v>0.7</v>
      </c>
      <c r="G9">
        <f t="shared" si="3"/>
        <v>7.7574164975470689E-5</v>
      </c>
      <c r="H9">
        <f t="shared" si="4"/>
        <v>0.4285714285714286</v>
      </c>
      <c r="I9">
        <f t="shared" si="5"/>
        <v>-0.84729786038720356</v>
      </c>
    </row>
    <row r="10" spans="1:9" x14ac:dyDescent="0.2">
      <c r="A10" s="2">
        <v>25</v>
      </c>
      <c r="B10">
        <f t="shared" si="0"/>
        <v>0.10701507376211747</v>
      </c>
      <c r="C10" s="2">
        <v>10</v>
      </c>
      <c r="D10" s="2">
        <f>Data!C11</f>
        <v>1</v>
      </c>
      <c r="E10" s="3">
        <f t="shared" si="1"/>
        <v>0.1</v>
      </c>
      <c r="F10" s="1">
        <f t="shared" si="2"/>
        <v>0.9</v>
      </c>
      <c r="G10">
        <f t="shared" si="3"/>
        <v>4.9211259887948856E-5</v>
      </c>
      <c r="H10">
        <f t="shared" si="4"/>
        <v>0.11111111111111112</v>
      </c>
      <c r="I10">
        <f t="shared" si="5"/>
        <v>-2.1972245773362191</v>
      </c>
    </row>
    <row r="11" spans="1:9" ht="13.5" thickBot="1" x14ac:dyDescent="0.25">
      <c r="A11" s="2">
        <v>30</v>
      </c>
      <c r="B11" s="2">
        <f t="shared" si="0"/>
        <v>2.7960598974149934E-2</v>
      </c>
      <c r="C11" s="2">
        <v>10</v>
      </c>
      <c r="D11" s="2">
        <f>Data!C12</f>
        <v>0</v>
      </c>
      <c r="E11" s="3">
        <f t="shared" si="1"/>
        <v>0</v>
      </c>
      <c r="F11" s="1">
        <f t="shared" si="2"/>
        <v>1</v>
      </c>
      <c r="G11" s="18">
        <f t="shared" si="3"/>
        <v>7.8179509499323437E-4</v>
      </c>
      <c r="H11">
        <f t="shared" si="4"/>
        <v>0</v>
      </c>
      <c r="I11" t="e">
        <f t="shared" si="5"/>
        <v>#NUM!</v>
      </c>
    </row>
    <row r="12" spans="1:9" x14ac:dyDescent="0.2">
      <c r="A12" s="2">
        <v>35</v>
      </c>
      <c r="B12" s="2">
        <f t="shared" si="0"/>
        <v>5.6490658590289695E-3</v>
      </c>
      <c r="G12">
        <f>SUM(G5:G11)</f>
        <v>7.4326491759470021E-3</v>
      </c>
    </row>
    <row r="13" spans="1:9" x14ac:dyDescent="0.2">
      <c r="A13" s="2">
        <v>40</v>
      </c>
      <c r="B13" s="2">
        <f t="shared" si="0"/>
        <v>9.2240807588111486E-4</v>
      </c>
    </row>
    <row r="18" spans="1:4" x14ac:dyDescent="0.2">
      <c r="A18" s="81" t="s">
        <v>172</v>
      </c>
      <c r="B18" s="81"/>
      <c r="C18" s="81"/>
      <c r="D18" s="102"/>
    </row>
    <row r="19" spans="1:4" x14ac:dyDescent="0.2">
      <c r="A19" s="103">
        <v>1.8831162172963576</v>
      </c>
      <c r="B19" s="103">
        <v>-3.31951167819158E-2</v>
      </c>
      <c r="C19" s="104">
        <v>-5.0946577110379931E-3</v>
      </c>
      <c r="D19" s="102"/>
    </row>
    <row r="20" spans="1:4" x14ac:dyDescent="0.2">
      <c r="A20" s="81">
        <v>6.1048963684404017E-3</v>
      </c>
      <c r="B20" s="81" t="s">
        <v>9</v>
      </c>
      <c r="C20" s="81"/>
      <c r="D20" s="102"/>
    </row>
    <row r="23" spans="1:4" x14ac:dyDescent="0.2">
      <c r="A23">
        <v>2.0884</v>
      </c>
      <c r="B23">
        <v>-7.0900000000000005E-2</v>
      </c>
      <c r="C23">
        <v>-3.8999999999999998E-3</v>
      </c>
    </row>
    <row r="24" spans="1:4" x14ac:dyDescent="0.2">
      <c r="A24">
        <v>7.4326491759470021E-3</v>
      </c>
      <c r="B24" t="s">
        <v>9</v>
      </c>
    </row>
  </sheetData>
  <phoneticPr fontId="3" type="noConversion"/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Equation.2" shapeId="4099" r:id="rId4">
          <objectPr defaultSize="0" r:id="rId5">
            <anchor moveWithCells="1">
              <from>
                <xdr:col>0</xdr:col>
                <xdr:colOff>190500</xdr:colOff>
                <xdr:row>12</xdr:row>
                <xdr:rowOff>9525</xdr:rowOff>
              </from>
              <to>
                <xdr:col>3</xdr:col>
                <xdr:colOff>180975</xdr:colOff>
                <xdr:row>15</xdr:row>
                <xdr:rowOff>104775</xdr:rowOff>
              </to>
            </anchor>
          </objectPr>
        </oleObject>
      </mc:Choice>
      <mc:Fallback>
        <oleObject progId="Equation.2" shapeId="409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ySplit="5" topLeftCell="A6" activePane="bottomLeft" state="frozen"/>
      <selection pane="bottomLeft" activeCell="I14" sqref="I14"/>
    </sheetView>
  </sheetViews>
  <sheetFormatPr defaultRowHeight="12.75" x14ac:dyDescent="0.2"/>
  <cols>
    <col min="1" max="1" width="8.28515625" bestFit="1" customWidth="1"/>
    <col min="2" max="2" width="7.85546875" bestFit="1" customWidth="1"/>
    <col min="3" max="7" width="11.5703125" customWidth="1"/>
    <col min="8" max="8" width="7.140625" customWidth="1"/>
    <col min="9" max="9" width="10" customWidth="1"/>
    <col min="10" max="10" width="9" customWidth="1"/>
    <col min="11" max="11" width="8.28515625" customWidth="1"/>
    <col min="12" max="12" width="9.28515625" bestFit="1" customWidth="1"/>
    <col min="13" max="13" width="3" style="2" customWidth="1"/>
    <col min="14" max="14" width="12.42578125" style="2" bestFit="1" customWidth="1"/>
    <col min="15" max="15" width="9.28515625" style="2" bestFit="1" customWidth="1"/>
  </cols>
  <sheetData>
    <row r="1" spans="1:15" x14ac:dyDescent="0.2">
      <c r="C1" s="2" t="s">
        <v>40</v>
      </c>
      <c r="E1" s="2" t="s">
        <v>42</v>
      </c>
      <c r="F1" s="2" t="s">
        <v>44</v>
      </c>
      <c r="H1" s="67" t="s">
        <v>47</v>
      </c>
      <c r="I1" s="68"/>
      <c r="J1" s="68"/>
      <c r="K1" s="68"/>
      <c r="L1" s="68"/>
      <c r="M1" s="69"/>
      <c r="N1" s="69"/>
      <c r="O1" s="70"/>
    </row>
    <row r="2" spans="1:15" x14ac:dyDescent="0.2">
      <c r="C2" s="2" t="s">
        <v>41</v>
      </c>
      <c r="D2" t="s">
        <v>34</v>
      </c>
      <c r="E2" s="2" t="s">
        <v>43</v>
      </c>
      <c r="F2" s="2" t="s">
        <v>41</v>
      </c>
      <c r="G2" s="54" t="s">
        <v>59</v>
      </c>
      <c r="H2" s="71" t="s">
        <v>48</v>
      </c>
      <c r="I2" s="72" t="s">
        <v>48</v>
      </c>
      <c r="J2" s="73" t="s">
        <v>11</v>
      </c>
      <c r="K2" s="73" t="s">
        <v>49</v>
      </c>
      <c r="L2" s="73" t="s">
        <v>50</v>
      </c>
      <c r="M2" s="73" t="s">
        <v>51</v>
      </c>
      <c r="N2" s="73" t="s">
        <v>52</v>
      </c>
      <c r="O2" s="74" t="s">
        <v>53</v>
      </c>
    </row>
    <row r="3" spans="1:15" ht="18" x14ac:dyDescent="0.25">
      <c r="B3" s="7" t="s">
        <v>10</v>
      </c>
      <c r="C3">
        <f>'y =1st order fcn. '!A3</f>
        <v>2.7299958241763891</v>
      </c>
      <c r="D3">
        <f>Likelihood!H6</f>
        <v>2.7</v>
      </c>
      <c r="E3">
        <f>'y = f(ln(odds))'!B17</f>
        <v>2.4710173194130953</v>
      </c>
      <c r="F3">
        <f>'y = 2nd order fcn.'!A2</f>
        <v>2.0884</v>
      </c>
      <c r="G3" s="54">
        <f>J4</f>
        <v>2.696360042715388</v>
      </c>
      <c r="H3" s="71" t="s">
        <v>54</v>
      </c>
      <c r="I3" s="72" t="s">
        <v>55</v>
      </c>
      <c r="J3" s="72">
        <v>-0.18563338781192504</v>
      </c>
      <c r="K3" s="72">
        <v>4.1392254459053299E-2</v>
      </c>
      <c r="L3" s="72">
        <v>20.112868716821978</v>
      </c>
      <c r="M3" s="73">
        <v>1</v>
      </c>
      <c r="N3" s="73">
        <v>7.3003817728119657E-6</v>
      </c>
      <c r="O3" s="74">
        <v>0.83057803920436124</v>
      </c>
    </row>
    <row r="4" spans="1:15" ht="18" x14ac:dyDescent="0.25">
      <c r="B4" s="7" t="s">
        <v>11</v>
      </c>
      <c r="C4">
        <f>'y =1st order fcn. '!B3</f>
        <v>-0.1793755080790197</v>
      </c>
      <c r="D4">
        <f>Likelihood!I6</f>
        <v>-0.185</v>
      </c>
      <c r="E4">
        <f>'y = f(ln(odds))'!B18</f>
        <v>-0.17150453220066472</v>
      </c>
      <c r="F4">
        <f>'y = 2nd order fcn.'!B2</f>
        <v>-7.0900000000000005E-2</v>
      </c>
      <c r="G4" s="54">
        <f>J3</f>
        <v>-0.18563338781192504</v>
      </c>
      <c r="H4" s="71"/>
      <c r="I4" s="72" t="s">
        <v>56</v>
      </c>
      <c r="J4" s="72">
        <v>2.696360042715388</v>
      </c>
      <c r="K4" s="72">
        <v>0.68005046093047061</v>
      </c>
      <c r="L4" s="72">
        <v>15.720758160829059</v>
      </c>
      <c r="M4" s="73">
        <v>1</v>
      </c>
      <c r="N4" s="73">
        <v>7.3414063305796056E-5</v>
      </c>
      <c r="O4" s="74">
        <v>14.825668590429329</v>
      </c>
    </row>
    <row r="5" spans="1:15" ht="18.75" thickBot="1" x14ac:dyDescent="0.3">
      <c r="B5" s="7" t="s">
        <v>21</v>
      </c>
      <c r="F5">
        <f>'y = 2nd order fcn.'!C2</f>
        <v>-3.8999999999999998E-3</v>
      </c>
      <c r="H5" s="75" t="s">
        <v>57</v>
      </c>
      <c r="I5" s="76" t="s">
        <v>58</v>
      </c>
      <c r="J5" s="76"/>
      <c r="K5" s="76"/>
      <c r="L5" s="76"/>
      <c r="M5" s="77"/>
      <c r="N5" s="77"/>
      <c r="O5" s="78"/>
    </row>
    <row r="6" spans="1:15" x14ac:dyDescent="0.2">
      <c r="A6" s="21"/>
      <c r="B6" s="21" t="s">
        <v>39</v>
      </c>
    </row>
    <row r="7" spans="1:15" x14ac:dyDescent="0.2">
      <c r="A7" s="21" t="s">
        <v>1</v>
      </c>
      <c r="B7" s="21" t="s">
        <v>2</v>
      </c>
      <c r="C7" s="2" t="s">
        <v>5</v>
      </c>
      <c r="D7" s="2" t="s">
        <v>5</v>
      </c>
      <c r="E7" s="2" t="s">
        <v>5</v>
      </c>
      <c r="F7" s="2" t="s">
        <v>5</v>
      </c>
      <c r="G7" s="2" t="s">
        <v>5</v>
      </c>
    </row>
    <row r="8" spans="1:15" x14ac:dyDescent="0.2">
      <c r="A8" s="21">
        <v>1</v>
      </c>
      <c r="B8" s="33">
        <f>Data!B6</f>
        <v>0.9</v>
      </c>
      <c r="C8">
        <f>1/(1+EXP(-C$3-C$4*$A8))</f>
        <v>0.92761517697425633</v>
      </c>
      <c r="D8">
        <f>1/(1+EXP(-D$3-D$4*$A8))</f>
        <v>0.92518670842205797</v>
      </c>
      <c r="E8">
        <f>1/(1+EXP(-E$3-E$4*$A8))</f>
        <v>0.90883668019396358</v>
      </c>
      <c r="F8">
        <f>1/(1+EXP(-F$3-F$4*$A8-F$5*$A8^2))</f>
        <v>0.88221761212483962</v>
      </c>
      <c r="G8">
        <f>1/(1+EXP(-G$3-G$4*$A8))</f>
        <v>0.92489038548523872</v>
      </c>
    </row>
    <row r="9" spans="1:15" x14ac:dyDescent="0.2">
      <c r="A9" s="21">
        <v>5</v>
      </c>
      <c r="B9" s="33">
        <f>Data!B7</f>
        <v>0.8</v>
      </c>
      <c r="C9">
        <f t="shared" ref="C9:G15" si="0">1/(1+EXP(-C$3-C$4*$A9))</f>
        <v>0.86213278426883178</v>
      </c>
      <c r="D9">
        <f t="shared" si="0"/>
        <v>0.85507836851217711</v>
      </c>
      <c r="E9">
        <f t="shared" si="0"/>
        <v>0.83389600862581859</v>
      </c>
      <c r="F9">
        <f t="shared" ref="F9:F15" si="1">1/(1+EXP(-F$3-F$4*$A9-F$5*$A9^2))</f>
        <v>0.83704448939527576</v>
      </c>
      <c r="G9">
        <f t="shared" si="0"/>
        <v>0.85423282192079442</v>
      </c>
    </row>
    <row r="10" spans="1:15" x14ac:dyDescent="0.2">
      <c r="A10" s="21">
        <v>10</v>
      </c>
      <c r="B10" s="33">
        <f>Data!B8</f>
        <v>0.7</v>
      </c>
      <c r="C10">
        <f t="shared" si="0"/>
        <v>0.71833968003631521</v>
      </c>
      <c r="D10">
        <f t="shared" si="0"/>
        <v>0.700567142473973</v>
      </c>
      <c r="E10">
        <f t="shared" si="0"/>
        <v>0.68047857271388901</v>
      </c>
      <c r="F10">
        <f t="shared" si="1"/>
        <v>0.7289693948266277</v>
      </c>
      <c r="G10">
        <f t="shared" si="0"/>
        <v>0.69847072654028153</v>
      </c>
    </row>
    <row r="11" spans="1:15" x14ac:dyDescent="0.2">
      <c r="A11" s="21">
        <v>15</v>
      </c>
      <c r="B11" s="33">
        <f>Data!B9</f>
        <v>0.6</v>
      </c>
      <c r="C11">
        <f t="shared" si="0"/>
        <v>0.50983953028259799</v>
      </c>
      <c r="D11">
        <f t="shared" si="0"/>
        <v>0.48125878412146489</v>
      </c>
      <c r="E11">
        <f t="shared" si="0"/>
        <v>0.4746341292289965</v>
      </c>
      <c r="F11">
        <f t="shared" si="1"/>
        <v>0.5367834253824999</v>
      </c>
      <c r="G11">
        <f t="shared" si="0"/>
        <v>0.4779790608874252</v>
      </c>
    </row>
    <row r="12" spans="1:15" x14ac:dyDescent="0.2">
      <c r="A12" s="21">
        <v>20</v>
      </c>
      <c r="B12" s="33">
        <f>Data!B10</f>
        <v>0.3</v>
      </c>
      <c r="C12">
        <f t="shared" si="0"/>
        <v>0.29785893328129409</v>
      </c>
      <c r="D12">
        <f t="shared" si="0"/>
        <v>0.2689414213699951</v>
      </c>
      <c r="E12">
        <f t="shared" si="0"/>
        <v>0.27706376908545471</v>
      </c>
      <c r="F12">
        <f t="shared" si="1"/>
        <v>0.29119238028889355</v>
      </c>
      <c r="G12">
        <f t="shared" si="0"/>
        <v>0.26574723688169016</v>
      </c>
    </row>
    <row r="13" spans="1:15" x14ac:dyDescent="0.2">
      <c r="A13" s="21">
        <v>25</v>
      </c>
      <c r="B13" s="33">
        <f>Data!B11</f>
        <v>0.1</v>
      </c>
      <c r="C13">
        <f t="shared" si="0"/>
        <v>0.14749410970406387</v>
      </c>
      <c r="D13">
        <f t="shared" si="0"/>
        <v>0.12730503807537172</v>
      </c>
      <c r="E13">
        <f t="shared" si="0"/>
        <v>0.1398428292354012</v>
      </c>
      <c r="F13">
        <f t="shared" si="1"/>
        <v>0.10701507376211747</v>
      </c>
      <c r="G13">
        <f t="shared" si="0"/>
        <v>0.1251570919640721</v>
      </c>
    </row>
    <row r="14" spans="1:15" x14ac:dyDescent="0.2">
      <c r="A14" s="21">
        <v>30</v>
      </c>
      <c r="B14" s="33">
        <f>Data!B12</f>
        <v>0</v>
      </c>
      <c r="C14">
        <f t="shared" si="0"/>
        <v>6.5910812678521571E-2</v>
      </c>
      <c r="D14">
        <f t="shared" si="0"/>
        <v>5.4681317215940779E-2</v>
      </c>
      <c r="E14">
        <f t="shared" si="0"/>
        <v>6.4517939840039812E-2</v>
      </c>
      <c r="F14">
        <f t="shared" si="1"/>
        <v>2.7960598974149934E-2</v>
      </c>
      <c r="G14">
        <f t="shared" si="0"/>
        <v>5.3522676324766906E-2</v>
      </c>
    </row>
    <row r="15" spans="1:15" x14ac:dyDescent="0.2">
      <c r="A15" s="21">
        <v>35</v>
      </c>
      <c r="B15" s="21"/>
      <c r="C15">
        <f t="shared" si="0"/>
        <v>2.7972914731356328E-2</v>
      </c>
      <c r="D15">
        <f t="shared" si="0"/>
        <v>2.2422777365062704E-2</v>
      </c>
      <c r="E15">
        <f t="shared" si="0"/>
        <v>2.8425224217827234E-2</v>
      </c>
      <c r="F15">
        <f t="shared" si="1"/>
        <v>5.6490658590289695E-3</v>
      </c>
      <c r="G15">
        <f t="shared" si="0"/>
        <v>2.1863973061054687E-2</v>
      </c>
    </row>
    <row r="16" spans="1:15" ht="13.5" thickBot="1" x14ac:dyDescent="0.25"/>
    <row r="17" spans="1:15" s="34" customFormat="1" ht="16.5" thickBot="1" x14ac:dyDescent="0.3">
      <c r="C17" s="55">
        <f>SUM(C22:C28)</f>
        <v>1.9692844895032424E-2</v>
      </c>
      <c r="D17" s="38">
        <f>SUM(D22:D28)</f>
        <v>2.2468041821283636E-2</v>
      </c>
      <c r="E17" s="38">
        <f>SUM(E22:E28)</f>
        <v>2.3600800286320493E-2</v>
      </c>
      <c r="F17" s="57">
        <f>SUM(F22:F28)</f>
        <v>7.4326491759470021E-3</v>
      </c>
      <c r="G17" s="38">
        <f>SUM(G22:G28)</f>
        <v>2.3122986460619242E-2</v>
      </c>
      <c r="H17" s="39" t="s">
        <v>45</v>
      </c>
      <c r="M17" s="35"/>
      <c r="N17" s="35"/>
      <c r="O17" s="35"/>
    </row>
    <row r="18" spans="1:15" s="34" customFormat="1" ht="16.5" thickBot="1" x14ac:dyDescent="0.3">
      <c r="C18" s="53">
        <f>PRODUCT(C32:C38)</f>
        <v>1.8830017465378934E-14</v>
      </c>
      <c r="D18" s="53">
        <f>PRODUCT(D32:D38)</f>
        <v>2.0630384598334068E-14</v>
      </c>
      <c r="E18" s="53">
        <f>PRODUCT(E32:E38)</f>
        <v>1.9394773472452582E-14</v>
      </c>
      <c r="F18" s="58">
        <f>PRODUCT(F32:F38)</f>
        <v>3.7797126269172733E-14</v>
      </c>
      <c r="G18" s="56">
        <f>PRODUCT(G32:G38)</f>
        <v>2.065009012426129E-14</v>
      </c>
      <c r="H18" s="40" t="s">
        <v>46</v>
      </c>
      <c r="M18" s="35"/>
      <c r="N18" s="35"/>
      <c r="O18" s="35"/>
    </row>
    <row r="22" spans="1:15" x14ac:dyDescent="0.2">
      <c r="A22" s="21">
        <v>1</v>
      </c>
      <c r="B22" s="33">
        <f>B8</f>
        <v>0.9</v>
      </c>
      <c r="C22" s="37">
        <f>($B8-C8)^2</f>
        <v>7.625979993194957E-4</v>
      </c>
      <c r="D22" s="37">
        <f>($B8-D8)^2</f>
        <v>6.3437028113776464E-4</v>
      </c>
      <c r="E22" s="37">
        <f>($B8-E8)^2</f>
        <v>7.8086916850387736E-5</v>
      </c>
      <c r="F22" s="37">
        <f>($B8-F8)^2</f>
        <v>3.162133185426516E-4</v>
      </c>
      <c r="G22" s="37">
        <f>($B8-G8)^2</f>
        <v>6.1953128960378127E-4</v>
      </c>
    </row>
    <row r="23" spans="1:15" x14ac:dyDescent="0.2">
      <c r="A23" s="21">
        <v>5</v>
      </c>
      <c r="B23" s="33">
        <f t="shared" ref="B23:B28" si="2">B9</f>
        <v>0.8</v>
      </c>
      <c r="C23" s="37">
        <f t="shared" ref="C23:F28" si="3">($B9-C9)^2</f>
        <v>3.8604828809971838E-3</v>
      </c>
      <c r="D23" s="37">
        <f t="shared" si="3"/>
        <v>3.0336266779631784E-3</v>
      </c>
      <c r="E23" s="37">
        <f t="shared" si="3"/>
        <v>1.1489394007615649E-3</v>
      </c>
      <c r="F23" s="37">
        <f t="shared" si="3"/>
        <v>1.3722941945566948E-3</v>
      </c>
      <c r="G23" s="37">
        <f t="shared" ref="G23:G28" si="4">($B9-G9)^2</f>
        <v>2.9411989734925946E-3</v>
      </c>
    </row>
    <row r="24" spans="1:15" x14ac:dyDescent="0.2">
      <c r="A24" s="21">
        <v>10</v>
      </c>
      <c r="B24" s="33">
        <f t="shared" si="2"/>
        <v>0.7</v>
      </c>
      <c r="C24" s="37">
        <f t="shared" si="3"/>
        <v>3.3634386383442024E-4</v>
      </c>
      <c r="D24" s="37">
        <f t="shared" si="3"/>
        <v>3.2165058578426937E-7</v>
      </c>
      <c r="E24" s="37">
        <f t="shared" si="3"/>
        <v>3.8108612328691707E-4</v>
      </c>
      <c r="F24" s="37">
        <f t="shared" si="3"/>
        <v>8.392258366210465E-4</v>
      </c>
      <c r="G24" s="37">
        <f t="shared" si="4"/>
        <v>2.3386773145991693E-6</v>
      </c>
    </row>
    <row r="25" spans="1:15" x14ac:dyDescent="0.2">
      <c r="A25" s="21">
        <v>15</v>
      </c>
      <c r="B25" s="33">
        <f t="shared" si="2"/>
        <v>0.6</v>
      </c>
      <c r="C25" s="37">
        <f t="shared" si="3"/>
        <v>8.1289102996625617E-3</v>
      </c>
      <c r="D25" s="37">
        <f t="shared" si="3"/>
        <v>1.4099476348312873E-2</v>
      </c>
      <c r="E25" s="37">
        <f t="shared" si="3"/>
        <v>1.5716601554171945E-2</v>
      </c>
      <c r="F25" s="37">
        <f t="shared" si="3"/>
        <v>3.9963353063699547E-3</v>
      </c>
      <c r="G25" s="37">
        <f t="shared" si="4"/>
        <v>1.4889109581914681E-2</v>
      </c>
    </row>
    <row r="26" spans="1:15" x14ac:dyDescent="0.2">
      <c r="A26" s="21">
        <v>20</v>
      </c>
      <c r="B26" s="33">
        <f t="shared" si="2"/>
        <v>0.3</v>
      </c>
      <c r="C26" s="37">
        <f t="shared" si="3"/>
        <v>4.5841666939500384E-6</v>
      </c>
      <c r="D26" s="37">
        <f t="shared" si="3"/>
        <v>9.6463530651619614E-4</v>
      </c>
      <c r="E26" s="37">
        <f t="shared" si="3"/>
        <v>5.2607068856534234E-4</v>
      </c>
      <c r="F26" s="37">
        <f t="shared" si="3"/>
        <v>7.7574164975470689E-5</v>
      </c>
      <c r="G26" s="37">
        <f t="shared" si="4"/>
        <v>1.1732517812390458E-3</v>
      </c>
    </row>
    <row r="27" spans="1:15" x14ac:dyDescent="0.2">
      <c r="A27" s="21">
        <v>25</v>
      </c>
      <c r="B27" s="33">
        <f t="shared" si="2"/>
        <v>0.1</v>
      </c>
      <c r="C27" s="37">
        <f t="shared" si="3"/>
        <v>2.2556904565816539E-3</v>
      </c>
      <c r="D27" s="37">
        <f t="shared" si="3"/>
        <v>7.4556510429749892E-4</v>
      </c>
      <c r="E27" s="37">
        <f t="shared" si="3"/>
        <v>1.5874510414813402E-3</v>
      </c>
      <c r="F27" s="37">
        <f t="shared" si="3"/>
        <v>4.9211259887948856E-5</v>
      </c>
      <c r="G27" s="37">
        <f t="shared" si="4"/>
        <v>6.3287927608878067E-4</v>
      </c>
    </row>
    <row r="28" spans="1:15" x14ac:dyDescent="0.2">
      <c r="A28" s="21">
        <v>30</v>
      </c>
      <c r="B28" s="33">
        <f t="shared" si="2"/>
        <v>0</v>
      </c>
      <c r="C28" s="37">
        <f t="shared" si="3"/>
        <v>4.3442352279431601E-3</v>
      </c>
      <c r="D28" s="37">
        <f t="shared" si="3"/>
        <v>2.9900464524703413E-3</v>
      </c>
      <c r="E28" s="37">
        <f t="shared" si="3"/>
        <v>4.1625645612029961E-3</v>
      </c>
      <c r="F28" s="37">
        <f t="shared" si="3"/>
        <v>7.8179509499323437E-4</v>
      </c>
      <c r="G28" s="37">
        <f t="shared" si="4"/>
        <v>2.8646768809657639E-3</v>
      </c>
    </row>
    <row r="31" spans="1:15" x14ac:dyDescent="0.2">
      <c r="C31" s="52"/>
      <c r="D31" s="36"/>
    </row>
    <row r="32" spans="1:15" x14ac:dyDescent="0.2">
      <c r="A32" s="21">
        <v>1</v>
      </c>
      <c r="B32" s="33">
        <f>B8</f>
        <v>0.9</v>
      </c>
      <c r="C32" s="36">
        <f>C8^Data!$C6*(1-C8)^(10-Data!$C6)</f>
        <v>3.6809348235132759E-2</v>
      </c>
      <c r="D32" s="36">
        <f>D8^Data!$C6*(1-D8)^(10-Data!$C6)</f>
        <v>3.7157221133571457E-2</v>
      </c>
      <c r="E32" s="36">
        <f>E8^Data!$C6*(1-E8)^(10-Data!$C6)</f>
        <v>3.8564948144593741E-2</v>
      </c>
      <c r="F32" s="36">
        <f>F8^Data!$C6*(1-F8)^(10-Data!$C6)</f>
        <v>3.8129566414509812E-2</v>
      </c>
      <c r="G32" s="36">
        <f>G8^Data!$C6*(1-G8)^(10-Data!$C6)</f>
        <v>3.7197000167950411E-2</v>
      </c>
    </row>
    <row r="33" spans="1:7" x14ac:dyDescent="0.2">
      <c r="A33" s="21">
        <v>5</v>
      </c>
      <c r="B33" s="33">
        <f t="shared" ref="B33:B38" si="5">B9</f>
        <v>0.8</v>
      </c>
      <c r="C33" s="36">
        <f>C9^Data!$C7*(1-C9)^(10-Data!$C7)</f>
        <v>5.8011659914386053E-3</v>
      </c>
      <c r="D33" s="36">
        <f>D9^Data!$C7*(1-D9)^(10-Data!$C7)</f>
        <v>6.0022459687496289E-3</v>
      </c>
      <c r="E33" s="36">
        <f>E9^Data!$C7*(1-E9)^(10-Data!$C7)</f>
        <v>6.4514197264436517E-3</v>
      </c>
      <c r="F33" s="36">
        <f>F9^Data!$C7*(1-F9)^(10-Data!$C7)</f>
        <v>6.3992110793980074E-3</v>
      </c>
      <c r="G33" s="36">
        <f>G9^Data!$C7*(1-G9)^(10-Data!$C7)</f>
        <v>6.0246181524399225E-3</v>
      </c>
    </row>
    <row r="34" spans="1:7" x14ac:dyDescent="0.2">
      <c r="A34" s="21">
        <v>10</v>
      </c>
      <c r="B34" s="33">
        <f t="shared" si="5"/>
        <v>0.7</v>
      </c>
      <c r="C34" s="36">
        <f>C10^Data!$C8*(1-C10)^(10-Data!$C8)</f>
        <v>2.2053930577217678E-3</v>
      </c>
      <c r="D34" s="36">
        <f>D10^Data!$C8*(1-D10)^(10-Data!$C8)</f>
        <v>2.2235490589370501E-3</v>
      </c>
      <c r="E34" s="36">
        <f>E10^Data!$C8*(1-E10)^(10-Data!$C8)</f>
        <v>2.2039469855908117E-3</v>
      </c>
      <c r="F34" s="36">
        <f>F10^Data!$C8*(1-F10)^(10-Data!$C8)</f>
        <v>2.1778104174286876E-3</v>
      </c>
      <c r="G34" s="36">
        <f>G10^Data!$C8*(1-G10)^(10-Data!$C8)</f>
        <v>2.2234425282915784E-3</v>
      </c>
    </row>
    <row r="35" spans="1:7" x14ac:dyDescent="0.2">
      <c r="A35" s="21">
        <v>15</v>
      </c>
      <c r="B35" s="33">
        <f t="shared" si="5"/>
        <v>0.6</v>
      </c>
      <c r="C35" s="36">
        <f>C11^Data!$C9*(1-C11)^(10-Data!$C9)</f>
        <v>1.0138043868852331E-3</v>
      </c>
      <c r="D35" s="36">
        <f>D11^Data!$C9*(1-D11)^(10-Data!$C9)</f>
        <v>8.9965301464025303E-4</v>
      </c>
      <c r="E35" s="36">
        <f>E11^Data!$C9*(1-E11)^(10-Data!$C9)</f>
        <v>8.7096601031903679E-4</v>
      </c>
      <c r="F35" s="36">
        <f>F11^Data!$C9*(1-F11)^(10-Data!$C9)</f>
        <v>1.1013641786822583E-3</v>
      </c>
      <c r="G35" s="36">
        <f>G11^Data!$C9*(1-G11)^(10-Data!$C9)</f>
        <v>8.8553335506231015E-4</v>
      </c>
    </row>
    <row r="36" spans="1:7" x14ac:dyDescent="0.2">
      <c r="A36" s="21">
        <v>20</v>
      </c>
      <c r="B36" s="33">
        <f t="shared" si="5"/>
        <v>0.3</v>
      </c>
      <c r="C36" s="36">
        <f>C12^Data!$C10*(1-C12)^(10-Data!$C10)</f>
        <v>2.2233227536000563E-3</v>
      </c>
      <c r="D36" s="36">
        <f>D12^Data!$C10*(1-D12)^(10-Data!$C10)</f>
        <v>2.1708925661723657E-3</v>
      </c>
      <c r="E36" s="36">
        <f>E12^Data!$C10*(1-E12)^(10-Data!$C10)</f>
        <v>2.1950233654760578E-3</v>
      </c>
      <c r="F36" s="36">
        <f>F12^Data!$C10*(1-F12)^(10-Data!$C10)</f>
        <v>2.2194157444236401E-3</v>
      </c>
      <c r="G36" s="36">
        <f>G12^Data!$C10*(1-G12)^(10-Data!$C10)</f>
        <v>2.1593617267519011E-3</v>
      </c>
    </row>
    <row r="37" spans="1:7" x14ac:dyDescent="0.2">
      <c r="A37" s="21">
        <v>25</v>
      </c>
      <c r="B37" s="33">
        <f t="shared" si="5"/>
        <v>0.1</v>
      </c>
      <c r="C37" s="36">
        <f>C13^Data!$C11*(1-C13)^(10-Data!$C11)</f>
        <v>3.5079320492113646E-2</v>
      </c>
      <c r="D37" s="36">
        <f>D13^Data!$C11*(1-D13)^(10-Data!$C11)</f>
        <v>3.7377290007433915E-2</v>
      </c>
      <c r="E37" s="36">
        <f>E13^Data!$C11*(1-E13)^(10-Data!$C11)</f>
        <v>3.6044626511817703E-2</v>
      </c>
      <c r="F37" s="36">
        <f>F13^Data!$C11*(1-F13)^(10-Data!$C11)</f>
        <v>3.864044389998688E-2</v>
      </c>
      <c r="G37" s="36">
        <f>G13^Data!$C11*(1-G13)^(10-Data!$C11)</f>
        <v>3.7568697946113297E-2</v>
      </c>
    </row>
    <row r="38" spans="1:7" x14ac:dyDescent="0.2">
      <c r="A38" s="21">
        <v>30</v>
      </c>
      <c r="B38" s="33">
        <f t="shared" si="5"/>
        <v>0</v>
      </c>
      <c r="C38" s="36">
        <f>C14^Data!$C12*(1-C14)^(10-Data!$C12)</f>
        <v>0.50568893244695623</v>
      </c>
      <c r="D38" s="36">
        <f>D14^Data!$C12*(1-D14)^(10-Data!$C12)</f>
        <v>0.56987868235249761</v>
      </c>
      <c r="E38" s="36">
        <f>E14^Data!$C12*(1-E14)^(10-Data!$C12)</f>
        <v>0.51328034483589657</v>
      </c>
      <c r="F38" s="36">
        <f>F14^Data!$C12*(1-F14)^(10-Data!$C12)</f>
        <v>0.75307579936255464</v>
      </c>
      <c r="G38" s="36">
        <f>G14^Data!$C12*(1-G14)^(10-Data!$C12)</f>
        <v>0.57690211763076149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2"/>
  <sheetViews>
    <sheetView topLeftCell="A10" workbookViewId="0">
      <selection activeCell="N28" sqref="N28"/>
    </sheetView>
  </sheetViews>
  <sheetFormatPr defaultRowHeight="12.75" x14ac:dyDescent="0.2"/>
  <cols>
    <col min="11" max="11" width="5" style="2" bestFit="1" customWidth="1"/>
    <col min="12" max="12" width="6.28515625" style="2" bestFit="1" customWidth="1"/>
    <col min="13" max="13" width="13.140625" style="2" bestFit="1" customWidth="1"/>
  </cols>
  <sheetData>
    <row r="1" spans="7:13" ht="18" x14ac:dyDescent="0.25">
      <c r="G1" s="79" t="s">
        <v>62</v>
      </c>
      <c r="H1" s="79"/>
      <c r="L1" s="98" t="s">
        <v>188</v>
      </c>
    </row>
    <row r="2" spans="7:13" x14ac:dyDescent="0.2">
      <c r="K2" s="2" t="s">
        <v>33</v>
      </c>
      <c r="L2" s="2" t="s">
        <v>29</v>
      </c>
      <c r="M2" s="98" t="s">
        <v>189</v>
      </c>
    </row>
    <row r="3" spans="7:13" x14ac:dyDescent="0.2">
      <c r="K3" s="2">
        <v>1</v>
      </c>
      <c r="L3" s="2" t="s">
        <v>3</v>
      </c>
      <c r="M3" s="2">
        <v>1</v>
      </c>
    </row>
    <row r="4" spans="7:13" x14ac:dyDescent="0.2">
      <c r="K4" s="2">
        <v>2</v>
      </c>
      <c r="L4" s="2" t="s">
        <v>3</v>
      </c>
      <c r="M4" s="2">
        <v>1</v>
      </c>
    </row>
    <row r="5" spans="7:13" x14ac:dyDescent="0.2">
      <c r="K5" s="2">
        <v>3</v>
      </c>
      <c r="L5" s="2" t="s">
        <v>3</v>
      </c>
      <c r="M5" s="2">
        <v>1</v>
      </c>
    </row>
    <row r="6" spans="7:13" x14ac:dyDescent="0.2">
      <c r="K6" s="2">
        <v>4</v>
      </c>
      <c r="L6" s="2" t="s">
        <v>3</v>
      </c>
      <c r="M6" s="2">
        <v>1</v>
      </c>
    </row>
    <row r="7" spans="7:13" x14ac:dyDescent="0.2">
      <c r="K7" s="2">
        <v>5</v>
      </c>
      <c r="L7" s="2" t="s">
        <v>3</v>
      </c>
      <c r="M7" s="2">
        <v>1</v>
      </c>
    </row>
    <row r="8" spans="7:13" x14ac:dyDescent="0.2">
      <c r="K8" s="2">
        <v>6</v>
      </c>
      <c r="L8" s="2" t="s">
        <v>3</v>
      </c>
      <c r="M8" s="2">
        <v>1</v>
      </c>
    </row>
    <row r="9" spans="7:13" x14ac:dyDescent="0.2">
      <c r="K9" s="2">
        <v>7</v>
      </c>
      <c r="L9" s="2" t="s">
        <v>3</v>
      </c>
      <c r="M9" s="2">
        <v>1</v>
      </c>
    </row>
    <row r="10" spans="7:13" x14ac:dyDescent="0.2">
      <c r="K10" s="2">
        <v>8</v>
      </c>
      <c r="L10" s="2" t="s">
        <v>3</v>
      </c>
      <c r="M10" s="2">
        <v>1</v>
      </c>
    </row>
    <row r="11" spans="7:13" x14ac:dyDescent="0.2">
      <c r="K11" s="2">
        <v>9</v>
      </c>
      <c r="L11" s="2" t="s">
        <v>3</v>
      </c>
      <c r="M11" s="2">
        <v>1</v>
      </c>
    </row>
    <row r="12" spans="7:13" x14ac:dyDescent="0.2">
      <c r="K12" s="2">
        <v>10</v>
      </c>
      <c r="L12" s="2" t="s">
        <v>27</v>
      </c>
      <c r="M12" s="2">
        <v>1</v>
      </c>
    </row>
    <row r="13" spans="7:13" x14ac:dyDescent="0.2">
      <c r="K13" s="2">
        <v>11</v>
      </c>
      <c r="L13" s="2" t="s">
        <v>3</v>
      </c>
      <c r="M13" s="2">
        <v>5</v>
      </c>
    </row>
    <row r="14" spans="7:13" x14ac:dyDescent="0.2">
      <c r="K14" s="2">
        <v>12</v>
      </c>
      <c r="L14" s="2" t="s">
        <v>3</v>
      </c>
      <c r="M14" s="2">
        <v>5</v>
      </c>
    </row>
    <row r="15" spans="7:13" x14ac:dyDescent="0.2">
      <c r="K15" s="2">
        <v>13</v>
      </c>
      <c r="L15" s="2" t="s">
        <v>3</v>
      </c>
      <c r="M15" s="2">
        <v>5</v>
      </c>
    </row>
    <row r="16" spans="7:13" x14ac:dyDescent="0.2">
      <c r="K16" s="2">
        <v>14</v>
      </c>
      <c r="L16" s="2" t="s">
        <v>3</v>
      </c>
      <c r="M16" s="2">
        <v>5</v>
      </c>
    </row>
    <row r="17" spans="1:13" x14ac:dyDescent="0.2">
      <c r="K17" s="2">
        <v>15</v>
      </c>
      <c r="L17" s="2" t="s">
        <v>3</v>
      </c>
      <c r="M17" s="2">
        <v>5</v>
      </c>
    </row>
    <row r="18" spans="1:13" x14ac:dyDescent="0.2">
      <c r="K18" s="2">
        <v>16</v>
      </c>
      <c r="L18" s="2" t="s">
        <v>3</v>
      </c>
      <c r="M18" s="2">
        <v>5</v>
      </c>
    </row>
    <row r="19" spans="1:13" x14ac:dyDescent="0.2">
      <c r="K19" s="2">
        <v>17</v>
      </c>
      <c r="L19" s="2" t="s">
        <v>3</v>
      </c>
      <c r="M19" s="2">
        <v>5</v>
      </c>
    </row>
    <row r="20" spans="1:13" x14ac:dyDescent="0.2">
      <c r="K20" s="2">
        <v>18</v>
      </c>
      <c r="L20" s="2" t="s">
        <v>3</v>
      </c>
      <c r="M20" s="2">
        <v>5</v>
      </c>
    </row>
    <row r="21" spans="1:13" x14ac:dyDescent="0.2">
      <c r="K21" s="2">
        <v>19</v>
      </c>
      <c r="L21" s="2" t="s">
        <v>27</v>
      </c>
      <c r="M21" s="2">
        <v>5</v>
      </c>
    </row>
    <row r="22" spans="1:13" x14ac:dyDescent="0.2">
      <c r="K22" s="2">
        <v>20</v>
      </c>
      <c r="L22" s="2" t="s">
        <v>27</v>
      </c>
      <c r="M22" s="2">
        <v>5</v>
      </c>
    </row>
    <row r="23" spans="1:13" x14ac:dyDescent="0.2">
      <c r="K23" s="2">
        <v>21</v>
      </c>
      <c r="L23" s="2" t="s">
        <v>3</v>
      </c>
      <c r="M23" s="2">
        <v>10</v>
      </c>
    </row>
    <row r="24" spans="1:13" x14ac:dyDescent="0.2">
      <c r="K24" s="2">
        <v>22</v>
      </c>
      <c r="L24" s="2" t="s">
        <v>3</v>
      </c>
      <c r="M24" s="2">
        <v>10</v>
      </c>
    </row>
    <row r="25" spans="1:13" x14ac:dyDescent="0.2">
      <c r="K25" s="2">
        <v>23</v>
      </c>
      <c r="L25" s="2" t="s">
        <v>3</v>
      </c>
      <c r="M25" s="2">
        <v>10</v>
      </c>
    </row>
    <row r="26" spans="1:13" x14ac:dyDescent="0.2">
      <c r="K26" s="2">
        <v>24</v>
      </c>
      <c r="L26" s="2" t="s">
        <v>3</v>
      </c>
      <c r="M26" s="2">
        <v>10</v>
      </c>
    </row>
    <row r="27" spans="1:13" x14ac:dyDescent="0.2">
      <c r="K27" s="2">
        <v>25</v>
      </c>
      <c r="L27" s="2" t="s">
        <v>3</v>
      </c>
      <c r="M27" s="2">
        <v>10</v>
      </c>
    </row>
    <row r="28" spans="1:13" x14ac:dyDescent="0.2">
      <c r="K28" s="2">
        <v>26</v>
      </c>
      <c r="L28" s="2" t="s">
        <v>3</v>
      </c>
      <c r="M28" s="2">
        <v>10</v>
      </c>
    </row>
    <row r="29" spans="1:13" x14ac:dyDescent="0.2">
      <c r="K29" s="2">
        <v>27</v>
      </c>
      <c r="L29" s="2" t="s">
        <v>3</v>
      </c>
      <c r="M29" s="2">
        <v>10</v>
      </c>
    </row>
    <row r="30" spans="1:13" x14ac:dyDescent="0.2">
      <c r="K30" s="2">
        <v>28</v>
      </c>
      <c r="L30" s="2" t="s">
        <v>27</v>
      </c>
      <c r="M30" s="2">
        <v>10</v>
      </c>
    </row>
    <row r="31" spans="1:13" x14ac:dyDescent="0.2">
      <c r="A31" s="105" t="s">
        <v>173</v>
      </c>
      <c r="B31" s="106"/>
      <c r="C31" s="106"/>
      <c r="D31" s="106"/>
      <c r="E31" s="106"/>
      <c r="F31" s="106"/>
      <c r="K31" s="2">
        <v>29</v>
      </c>
      <c r="L31" s="2" t="s">
        <v>27</v>
      </c>
      <c r="M31" s="2">
        <v>10</v>
      </c>
    </row>
    <row r="32" spans="1:13" x14ac:dyDescent="0.2">
      <c r="A32" s="106"/>
      <c r="B32" s="106"/>
      <c r="C32" s="106" t="s">
        <v>174</v>
      </c>
      <c r="D32" s="106" t="s">
        <v>175</v>
      </c>
      <c r="E32" s="106"/>
      <c r="F32" s="106"/>
      <c r="K32" s="2">
        <v>30</v>
      </c>
      <c r="L32" s="2" t="s">
        <v>27</v>
      </c>
      <c r="M32" s="2">
        <v>10</v>
      </c>
    </row>
    <row r="33" spans="1:13" x14ac:dyDescent="0.2">
      <c r="A33" s="106" t="s">
        <v>176</v>
      </c>
      <c r="B33" s="106">
        <v>2.6963600400000001</v>
      </c>
      <c r="C33" s="106"/>
      <c r="D33" s="106">
        <f>B33</f>
        <v>2.6963600400000001</v>
      </c>
      <c r="E33" s="106"/>
      <c r="F33" s="106"/>
      <c r="K33" s="2">
        <v>31</v>
      </c>
      <c r="L33" s="2" t="s">
        <v>3</v>
      </c>
      <c r="M33" s="2">
        <v>15</v>
      </c>
    </row>
    <row r="34" spans="1:13" ht="13.5" thickBot="1" x14ac:dyDescent="0.25">
      <c r="A34" s="106" t="s">
        <v>177</v>
      </c>
      <c r="B34" s="106">
        <v>-0.1856334</v>
      </c>
      <c r="C34" s="102">
        <v>10</v>
      </c>
      <c r="D34" s="107">
        <f>B34*C34</f>
        <v>-1.8563339999999999</v>
      </c>
      <c r="E34" s="106"/>
      <c r="F34" s="106"/>
      <c r="K34" s="2">
        <v>32</v>
      </c>
      <c r="L34" s="2" t="s">
        <v>3</v>
      </c>
      <c r="M34" s="2">
        <v>15</v>
      </c>
    </row>
    <row r="35" spans="1:13" x14ac:dyDescent="0.2">
      <c r="A35" s="106"/>
      <c r="B35" s="106"/>
      <c r="C35" s="106"/>
      <c r="D35" s="106">
        <f>SUM(D33:D34)</f>
        <v>0.84002604000000014</v>
      </c>
      <c r="E35" s="108" t="s">
        <v>178</v>
      </c>
      <c r="F35" s="106"/>
      <c r="K35" s="2">
        <v>33</v>
      </c>
      <c r="L35" s="2" t="s">
        <v>3</v>
      </c>
      <c r="M35" s="2">
        <v>15</v>
      </c>
    </row>
    <row r="36" spans="1:13" ht="14.25" x14ac:dyDescent="0.2">
      <c r="A36" s="106"/>
      <c r="B36" s="106"/>
      <c r="C36" s="106"/>
      <c r="D36" s="106">
        <f>EXP(D35)</f>
        <v>2.3164272957625172</v>
      </c>
      <c r="E36" s="108" t="s">
        <v>179</v>
      </c>
      <c r="F36" s="106"/>
      <c r="K36" s="2">
        <v>34</v>
      </c>
      <c r="L36" s="2" t="s">
        <v>3</v>
      </c>
      <c r="M36" s="2">
        <v>15</v>
      </c>
    </row>
    <row r="37" spans="1:13" ht="15" x14ac:dyDescent="0.25">
      <c r="A37" s="106"/>
      <c r="B37" s="106"/>
      <c r="C37" s="106"/>
      <c r="D37" s="109">
        <f>D36/(1+D36)</f>
        <v>0.69847070029916669</v>
      </c>
      <c r="E37" s="108" t="s">
        <v>180</v>
      </c>
      <c r="F37" s="106"/>
      <c r="K37" s="2">
        <v>35</v>
      </c>
      <c r="L37" s="2" t="s">
        <v>3</v>
      </c>
      <c r="M37" s="2">
        <v>15</v>
      </c>
    </row>
    <row r="38" spans="1:13" x14ac:dyDescent="0.2">
      <c r="K38" s="2">
        <v>36</v>
      </c>
      <c r="L38" s="2" t="s">
        <v>3</v>
      </c>
      <c r="M38" s="2">
        <v>15</v>
      </c>
    </row>
    <row r="39" spans="1:13" x14ac:dyDescent="0.2">
      <c r="K39" s="2">
        <v>37</v>
      </c>
      <c r="L39" s="2" t="s">
        <v>27</v>
      </c>
      <c r="M39" s="2">
        <v>15</v>
      </c>
    </row>
    <row r="40" spans="1:13" x14ac:dyDescent="0.2">
      <c r="K40" s="2">
        <v>38</v>
      </c>
      <c r="L40" s="2" t="s">
        <v>27</v>
      </c>
      <c r="M40" s="2">
        <v>15</v>
      </c>
    </row>
    <row r="41" spans="1:13" x14ac:dyDescent="0.2">
      <c r="K41" s="2">
        <v>39</v>
      </c>
      <c r="L41" s="2" t="s">
        <v>27</v>
      </c>
      <c r="M41" s="2">
        <v>15</v>
      </c>
    </row>
    <row r="42" spans="1:13" x14ac:dyDescent="0.2">
      <c r="K42" s="2">
        <v>40</v>
      </c>
      <c r="L42" s="2" t="s">
        <v>27</v>
      </c>
      <c r="M42" s="2">
        <v>15</v>
      </c>
    </row>
    <row r="43" spans="1:13" x14ac:dyDescent="0.2">
      <c r="K43" s="2">
        <v>41</v>
      </c>
      <c r="L43" s="2" t="s">
        <v>3</v>
      </c>
      <c r="M43" s="2">
        <v>20</v>
      </c>
    </row>
    <row r="44" spans="1:13" x14ac:dyDescent="0.2">
      <c r="K44" s="2">
        <v>42</v>
      </c>
      <c r="L44" s="2" t="s">
        <v>3</v>
      </c>
      <c r="M44" s="2">
        <v>20</v>
      </c>
    </row>
    <row r="45" spans="1:13" x14ac:dyDescent="0.2">
      <c r="K45" s="2">
        <v>43</v>
      </c>
      <c r="L45" s="2" t="s">
        <v>3</v>
      </c>
      <c r="M45" s="2">
        <v>20</v>
      </c>
    </row>
    <row r="46" spans="1:13" x14ac:dyDescent="0.2">
      <c r="K46" s="2">
        <v>44</v>
      </c>
      <c r="L46" s="2" t="s">
        <v>27</v>
      </c>
      <c r="M46" s="2">
        <v>20</v>
      </c>
    </row>
    <row r="47" spans="1:13" x14ac:dyDescent="0.2">
      <c r="K47" s="2">
        <v>45</v>
      </c>
      <c r="L47" s="2" t="s">
        <v>27</v>
      </c>
      <c r="M47" s="2">
        <v>20</v>
      </c>
    </row>
    <row r="48" spans="1:13" x14ac:dyDescent="0.2">
      <c r="K48" s="2">
        <v>46</v>
      </c>
      <c r="L48" s="2" t="s">
        <v>27</v>
      </c>
      <c r="M48" s="2">
        <v>20</v>
      </c>
    </row>
    <row r="49" spans="11:13" x14ac:dyDescent="0.2">
      <c r="K49" s="2">
        <v>47</v>
      </c>
      <c r="L49" s="2" t="s">
        <v>27</v>
      </c>
      <c r="M49" s="2">
        <v>20</v>
      </c>
    </row>
    <row r="50" spans="11:13" x14ac:dyDescent="0.2">
      <c r="K50" s="2">
        <v>48</v>
      </c>
      <c r="L50" s="2" t="s">
        <v>27</v>
      </c>
      <c r="M50" s="2">
        <v>20</v>
      </c>
    </row>
    <row r="51" spans="11:13" x14ac:dyDescent="0.2">
      <c r="K51" s="2">
        <v>49</v>
      </c>
      <c r="L51" s="2" t="s">
        <v>27</v>
      </c>
      <c r="M51" s="2">
        <v>20</v>
      </c>
    </row>
    <row r="52" spans="11:13" x14ac:dyDescent="0.2">
      <c r="K52" s="2">
        <v>50</v>
      </c>
      <c r="L52" s="2" t="s">
        <v>27</v>
      </c>
      <c r="M52" s="2">
        <v>20</v>
      </c>
    </row>
    <row r="53" spans="11:13" x14ac:dyDescent="0.2">
      <c r="K53" s="2">
        <v>51</v>
      </c>
      <c r="L53" s="2" t="s">
        <v>3</v>
      </c>
      <c r="M53" s="2">
        <v>25</v>
      </c>
    </row>
    <row r="54" spans="11:13" x14ac:dyDescent="0.2">
      <c r="K54" s="2">
        <v>52</v>
      </c>
      <c r="L54" s="2" t="s">
        <v>27</v>
      </c>
      <c r="M54" s="2">
        <v>25</v>
      </c>
    </row>
    <row r="55" spans="11:13" x14ac:dyDescent="0.2">
      <c r="K55" s="2">
        <v>53</v>
      </c>
      <c r="L55" s="2" t="s">
        <v>27</v>
      </c>
      <c r="M55" s="2">
        <v>25</v>
      </c>
    </row>
    <row r="56" spans="11:13" x14ac:dyDescent="0.2">
      <c r="K56" s="2">
        <v>54</v>
      </c>
      <c r="L56" s="2" t="s">
        <v>27</v>
      </c>
      <c r="M56" s="2">
        <v>25</v>
      </c>
    </row>
    <row r="57" spans="11:13" x14ac:dyDescent="0.2">
      <c r="K57" s="2">
        <v>55</v>
      </c>
      <c r="L57" s="2" t="s">
        <v>27</v>
      </c>
      <c r="M57" s="2">
        <v>25</v>
      </c>
    </row>
    <row r="58" spans="11:13" x14ac:dyDescent="0.2">
      <c r="K58" s="2">
        <v>56</v>
      </c>
      <c r="L58" s="2" t="s">
        <v>27</v>
      </c>
      <c r="M58" s="2">
        <v>25</v>
      </c>
    </row>
    <row r="59" spans="11:13" x14ac:dyDescent="0.2">
      <c r="K59" s="2">
        <v>57</v>
      </c>
      <c r="L59" s="2" t="s">
        <v>27</v>
      </c>
      <c r="M59" s="2">
        <v>25</v>
      </c>
    </row>
    <row r="60" spans="11:13" x14ac:dyDescent="0.2">
      <c r="K60" s="2">
        <v>58</v>
      </c>
      <c r="L60" s="2" t="s">
        <v>27</v>
      </c>
      <c r="M60" s="2">
        <v>25</v>
      </c>
    </row>
    <row r="61" spans="11:13" x14ac:dyDescent="0.2">
      <c r="K61" s="2">
        <v>59</v>
      </c>
      <c r="L61" s="2" t="s">
        <v>27</v>
      </c>
      <c r="M61" s="2">
        <v>25</v>
      </c>
    </row>
    <row r="62" spans="11:13" x14ac:dyDescent="0.2">
      <c r="K62" s="2">
        <v>60</v>
      </c>
      <c r="L62" s="2" t="s">
        <v>27</v>
      </c>
      <c r="M62" s="2">
        <v>25</v>
      </c>
    </row>
    <row r="63" spans="11:13" x14ac:dyDescent="0.2">
      <c r="K63" s="2">
        <v>61</v>
      </c>
      <c r="L63" s="2" t="s">
        <v>27</v>
      </c>
      <c r="M63" s="2">
        <v>30</v>
      </c>
    </row>
    <row r="64" spans="11:13" x14ac:dyDescent="0.2">
      <c r="K64" s="2">
        <v>62</v>
      </c>
      <c r="L64" s="2" t="s">
        <v>27</v>
      </c>
      <c r="M64" s="2">
        <v>30</v>
      </c>
    </row>
    <row r="65" spans="11:13" x14ac:dyDescent="0.2">
      <c r="K65" s="2">
        <v>63</v>
      </c>
      <c r="L65" s="2" t="s">
        <v>27</v>
      </c>
      <c r="M65" s="2">
        <v>30</v>
      </c>
    </row>
    <row r="66" spans="11:13" x14ac:dyDescent="0.2">
      <c r="K66" s="2">
        <v>64</v>
      </c>
      <c r="L66" s="2" t="s">
        <v>27</v>
      </c>
      <c r="M66" s="2">
        <v>30</v>
      </c>
    </row>
    <row r="67" spans="11:13" x14ac:dyDescent="0.2">
      <c r="K67" s="2">
        <v>65</v>
      </c>
      <c r="L67" s="2" t="s">
        <v>27</v>
      </c>
      <c r="M67" s="2">
        <v>30</v>
      </c>
    </row>
    <row r="68" spans="11:13" x14ac:dyDescent="0.2">
      <c r="K68" s="2">
        <v>66</v>
      </c>
      <c r="L68" s="2" t="s">
        <v>27</v>
      </c>
      <c r="M68" s="2">
        <v>30</v>
      </c>
    </row>
    <row r="69" spans="11:13" x14ac:dyDescent="0.2">
      <c r="K69" s="2">
        <v>67</v>
      </c>
      <c r="L69" s="2" t="s">
        <v>27</v>
      </c>
      <c r="M69" s="2">
        <v>30</v>
      </c>
    </row>
    <row r="70" spans="11:13" x14ac:dyDescent="0.2">
      <c r="K70" s="2">
        <v>68</v>
      </c>
      <c r="L70" s="2" t="s">
        <v>27</v>
      </c>
      <c r="M70" s="2">
        <v>30</v>
      </c>
    </row>
    <row r="71" spans="11:13" x14ac:dyDescent="0.2">
      <c r="K71" s="2">
        <v>69</v>
      </c>
      <c r="L71" s="2" t="s">
        <v>27</v>
      </c>
      <c r="M71" s="2">
        <v>30</v>
      </c>
    </row>
    <row r="72" spans="11:13" x14ac:dyDescent="0.2">
      <c r="K72" s="2">
        <v>70</v>
      </c>
      <c r="L72" s="2" t="s">
        <v>27</v>
      </c>
      <c r="M72" s="2">
        <v>30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2" shapeId="76892" r:id="rId3">
          <objectPr defaultSize="0" autoLine="0" autoPict="0" r:id="rId4">
            <anchor moveWithCells="1">
              <from>
                <xdr:col>0</xdr:col>
                <xdr:colOff>47625</xdr:colOff>
                <xdr:row>34</xdr:row>
                <xdr:rowOff>47625</xdr:rowOff>
              </from>
              <to>
                <xdr:col>2</xdr:col>
                <xdr:colOff>533400</xdr:colOff>
                <xdr:row>38</xdr:row>
                <xdr:rowOff>47625</xdr:rowOff>
              </to>
            </anchor>
          </objectPr>
        </oleObject>
      </mc:Choice>
      <mc:Fallback>
        <oleObject progId="Equation.2" shapeId="76892" r:id="rId3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4"/>
  <sheetViews>
    <sheetView workbookViewId="0">
      <selection sqref="A1:G94"/>
    </sheetView>
  </sheetViews>
  <sheetFormatPr defaultColWidth="19" defaultRowHeight="12.75" x14ac:dyDescent="0.2"/>
  <cols>
    <col min="1" max="1" width="17.42578125" customWidth="1"/>
    <col min="2" max="2" width="6.42578125" bestFit="1" customWidth="1"/>
    <col min="3" max="3" width="4.85546875" bestFit="1" customWidth="1"/>
    <col min="4" max="4" width="13.7109375" customWidth="1"/>
    <col min="5" max="5" width="10.7109375" customWidth="1"/>
    <col min="6" max="6" width="8.42578125" customWidth="1"/>
    <col min="7" max="7" width="11.42578125" customWidth="1"/>
    <col min="8" max="8" width="14.5703125" customWidth="1"/>
    <col min="9" max="9" width="12.85546875" customWidth="1"/>
    <col min="10" max="15" width="9.28515625" customWidth="1"/>
  </cols>
  <sheetData>
    <row r="1" spans="1:14" ht="27" customHeight="1" x14ac:dyDescent="0.2">
      <c r="A1" s="80" t="s">
        <v>64</v>
      </c>
      <c r="B1" s="80" t="s">
        <v>65</v>
      </c>
      <c r="C1" s="80" t="s">
        <v>66</v>
      </c>
      <c r="D1" s="80" t="s">
        <v>67</v>
      </c>
      <c r="E1" s="80" t="s">
        <v>68</v>
      </c>
      <c r="F1" s="80" t="s">
        <v>69</v>
      </c>
      <c r="G1" s="80" t="s">
        <v>70</v>
      </c>
      <c r="H1" s="119" t="s">
        <v>71</v>
      </c>
      <c r="I1" s="120"/>
    </row>
    <row r="2" spans="1:14" x14ac:dyDescent="0.2">
      <c r="A2" t="s">
        <v>72</v>
      </c>
      <c r="B2" s="2">
        <v>2999</v>
      </c>
      <c r="C2" s="2">
        <v>48</v>
      </c>
      <c r="D2" s="2">
        <v>84</v>
      </c>
      <c r="E2" s="2">
        <v>12.2</v>
      </c>
      <c r="F2" s="2">
        <v>2</v>
      </c>
      <c r="G2" s="2">
        <v>49.1</v>
      </c>
    </row>
    <row r="3" spans="1:14" x14ac:dyDescent="0.2">
      <c r="A3" t="s">
        <v>73</v>
      </c>
      <c r="B3" s="2">
        <v>3099</v>
      </c>
      <c r="C3" s="2">
        <v>48</v>
      </c>
      <c r="D3" s="2">
        <v>84</v>
      </c>
      <c r="E3" s="2">
        <v>13.9</v>
      </c>
      <c r="F3" s="2">
        <v>2</v>
      </c>
      <c r="G3" s="2">
        <v>49.1</v>
      </c>
    </row>
    <row r="4" spans="1:14" x14ac:dyDescent="0.2">
      <c r="A4" t="s">
        <v>74</v>
      </c>
      <c r="B4" s="2">
        <v>2249</v>
      </c>
      <c r="C4" s="2">
        <v>53</v>
      </c>
      <c r="D4" s="2">
        <v>99</v>
      </c>
      <c r="E4" s="2">
        <v>10</v>
      </c>
      <c r="F4" s="2">
        <v>4</v>
      </c>
      <c r="G4" s="2">
        <v>49.2</v>
      </c>
    </row>
    <row r="5" spans="1:14" x14ac:dyDescent="0.2">
      <c r="A5" t="s">
        <v>75</v>
      </c>
      <c r="B5" s="2">
        <v>2999</v>
      </c>
      <c r="C5" s="2">
        <v>64</v>
      </c>
      <c r="D5" s="2">
        <v>157</v>
      </c>
      <c r="E5" s="2">
        <v>10</v>
      </c>
      <c r="F5" s="2">
        <v>4</v>
      </c>
      <c r="G5" s="2">
        <v>52.2</v>
      </c>
    </row>
    <row r="6" spans="1:14" x14ac:dyDescent="0.2">
      <c r="A6" t="s">
        <v>76</v>
      </c>
      <c r="B6" s="2">
        <v>3499</v>
      </c>
      <c r="C6" s="2">
        <v>66</v>
      </c>
      <c r="D6" s="2">
        <v>223</v>
      </c>
      <c r="E6" s="2">
        <v>11.7</v>
      </c>
      <c r="F6" s="2">
        <v>4</v>
      </c>
      <c r="G6" s="2">
        <v>54.1</v>
      </c>
      <c r="J6" s="81" t="s">
        <v>77</v>
      </c>
      <c r="K6" s="81"/>
      <c r="L6" s="81"/>
      <c r="M6" s="81"/>
      <c r="N6" s="81"/>
    </row>
    <row r="7" spans="1:14" x14ac:dyDescent="0.2">
      <c r="A7" t="s">
        <v>78</v>
      </c>
      <c r="B7" s="2">
        <v>5899</v>
      </c>
      <c r="C7" s="2">
        <v>78</v>
      </c>
      <c r="D7" s="2">
        <v>249</v>
      </c>
      <c r="E7" s="2">
        <v>14.2</v>
      </c>
      <c r="F7" s="2">
        <v>4</v>
      </c>
      <c r="G7" s="2">
        <v>58.2</v>
      </c>
      <c r="J7" s="82"/>
      <c r="K7" s="121" t="s">
        <v>5</v>
      </c>
      <c r="L7" s="122"/>
      <c r="M7" s="81"/>
      <c r="N7" s="81"/>
    </row>
    <row r="8" spans="1:14" x14ac:dyDescent="0.2">
      <c r="A8" t="s">
        <v>79</v>
      </c>
      <c r="B8" s="2">
        <v>6199</v>
      </c>
      <c r="C8" s="2">
        <v>78</v>
      </c>
      <c r="D8" s="2">
        <v>249</v>
      </c>
      <c r="E8" s="2">
        <v>14.2</v>
      </c>
      <c r="F8" s="2">
        <v>4</v>
      </c>
      <c r="G8" s="2">
        <v>58.6</v>
      </c>
      <c r="J8" s="83" t="s">
        <v>39</v>
      </c>
      <c r="K8" s="84" t="s">
        <v>80</v>
      </c>
      <c r="L8" s="83" t="s">
        <v>81</v>
      </c>
      <c r="M8" s="85" t="s">
        <v>82</v>
      </c>
      <c r="N8" s="86" t="s">
        <v>83</v>
      </c>
    </row>
    <row r="9" spans="1:14" x14ac:dyDescent="0.2">
      <c r="A9" t="s">
        <v>84</v>
      </c>
      <c r="B9" s="2">
        <v>6699</v>
      </c>
      <c r="C9" s="2">
        <v>96</v>
      </c>
      <c r="D9" s="2">
        <v>449</v>
      </c>
      <c r="E9" s="2">
        <v>13.4</v>
      </c>
      <c r="F9" s="2">
        <v>4</v>
      </c>
      <c r="G9" s="2">
        <v>58.7</v>
      </c>
      <c r="J9" s="83" t="s">
        <v>80</v>
      </c>
      <c r="K9" s="87">
        <v>32</v>
      </c>
      <c r="L9" s="88">
        <v>4</v>
      </c>
      <c r="M9" s="85">
        <f>SUM(K9:L9)</f>
        <v>36</v>
      </c>
      <c r="N9" s="89">
        <f>K9/M9</f>
        <v>0.88888888888888884</v>
      </c>
    </row>
    <row r="10" spans="1:14" ht="13.5" thickBot="1" x14ac:dyDescent="0.25">
      <c r="A10" t="s">
        <v>85</v>
      </c>
      <c r="B10" s="2">
        <v>6999</v>
      </c>
      <c r="C10" s="2">
        <v>96</v>
      </c>
      <c r="D10" s="2">
        <v>449</v>
      </c>
      <c r="E10" s="2">
        <v>13.7</v>
      </c>
      <c r="F10" s="2">
        <v>4</v>
      </c>
      <c r="G10" s="2">
        <v>58.2</v>
      </c>
      <c r="J10" s="90" t="s">
        <v>81</v>
      </c>
      <c r="K10" s="91">
        <v>2</v>
      </c>
      <c r="L10" s="92">
        <v>55</v>
      </c>
      <c r="M10" s="93">
        <f>SUM(K10:L10)</f>
        <v>57</v>
      </c>
      <c r="N10" s="94">
        <f>L10/M10</f>
        <v>0.96491228070175439</v>
      </c>
    </row>
    <row r="11" spans="1:14" ht="13.5" thickTop="1" x14ac:dyDescent="0.2">
      <c r="A11" t="s">
        <v>86</v>
      </c>
      <c r="B11" s="2">
        <v>1249</v>
      </c>
      <c r="C11" s="2">
        <v>39</v>
      </c>
      <c r="D11" s="2">
        <v>49</v>
      </c>
      <c r="E11" s="2">
        <v>5.8</v>
      </c>
      <c r="F11" s="2">
        <v>4</v>
      </c>
      <c r="G11" s="2">
        <v>36</v>
      </c>
      <c r="J11" s="86" t="s">
        <v>82</v>
      </c>
      <c r="K11" s="81"/>
      <c r="L11" s="81"/>
      <c r="M11" s="81">
        <f>SUM(M9:M10)</f>
        <v>93</v>
      </c>
      <c r="N11" s="95">
        <f>(K9+L10)/M11</f>
        <v>0.93548387096774188</v>
      </c>
    </row>
    <row r="12" spans="1:14" x14ac:dyDescent="0.2">
      <c r="A12" t="s">
        <v>87</v>
      </c>
      <c r="B12" s="2">
        <v>1549</v>
      </c>
      <c r="C12" s="2">
        <v>47</v>
      </c>
      <c r="D12" s="2">
        <v>72</v>
      </c>
      <c r="E12" s="2">
        <v>7</v>
      </c>
      <c r="F12" s="2">
        <v>4</v>
      </c>
      <c r="G12" s="2">
        <v>42</v>
      </c>
    </row>
    <row r="13" spans="1:14" x14ac:dyDescent="0.2">
      <c r="A13" t="s">
        <v>88</v>
      </c>
      <c r="B13" s="2">
        <v>1949</v>
      </c>
      <c r="C13" s="2">
        <v>48</v>
      </c>
      <c r="D13" s="2">
        <v>80</v>
      </c>
      <c r="E13" s="2">
        <v>8.6</v>
      </c>
      <c r="F13" s="2">
        <v>4</v>
      </c>
      <c r="G13" s="2">
        <v>47.6</v>
      </c>
    </row>
    <row r="14" spans="1:14" x14ac:dyDescent="0.2">
      <c r="A14" t="s">
        <v>89</v>
      </c>
      <c r="B14" s="2">
        <v>4699</v>
      </c>
      <c r="C14" s="2">
        <v>73</v>
      </c>
      <c r="D14" s="2">
        <v>249</v>
      </c>
      <c r="E14" s="2">
        <v>12.4</v>
      </c>
      <c r="F14" s="2">
        <v>4</v>
      </c>
      <c r="G14" s="2">
        <v>55.1</v>
      </c>
    </row>
    <row r="15" spans="1:14" x14ac:dyDescent="0.2">
      <c r="A15" t="s">
        <v>90</v>
      </c>
      <c r="B15" s="2">
        <v>5299</v>
      </c>
      <c r="C15" s="2">
        <v>85</v>
      </c>
      <c r="D15" s="2">
        <v>397</v>
      </c>
      <c r="E15" s="2">
        <v>12.2</v>
      </c>
      <c r="F15" s="2">
        <v>4</v>
      </c>
      <c r="G15" s="2">
        <v>56.1</v>
      </c>
    </row>
    <row r="16" spans="1:14" x14ac:dyDescent="0.2">
      <c r="A16" t="s">
        <v>91</v>
      </c>
      <c r="B16" s="2">
        <v>4099</v>
      </c>
      <c r="C16" s="2">
        <v>66</v>
      </c>
      <c r="D16" s="2">
        <v>198</v>
      </c>
      <c r="E16" s="2">
        <v>13.4</v>
      </c>
      <c r="F16" s="2">
        <v>2</v>
      </c>
      <c r="G16" s="2">
        <v>56.5</v>
      </c>
    </row>
    <row r="17" spans="1:15" x14ac:dyDescent="0.2">
      <c r="A17" t="s">
        <v>92</v>
      </c>
      <c r="B17" s="2">
        <v>4499</v>
      </c>
      <c r="C17" s="2">
        <v>69</v>
      </c>
      <c r="D17" s="2">
        <v>216</v>
      </c>
      <c r="E17" s="2">
        <v>13.4</v>
      </c>
      <c r="F17" s="2">
        <v>2</v>
      </c>
      <c r="G17" s="2">
        <v>56.5</v>
      </c>
    </row>
    <row r="18" spans="1:15" x14ac:dyDescent="0.2">
      <c r="A18" t="s">
        <v>93</v>
      </c>
      <c r="B18" s="2">
        <v>1099</v>
      </c>
      <c r="C18" s="2">
        <v>41</v>
      </c>
      <c r="D18" s="2">
        <v>49</v>
      </c>
      <c r="E18" s="2">
        <v>4.5</v>
      </c>
      <c r="F18" s="2">
        <v>2</v>
      </c>
      <c r="G18" s="2">
        <v>33.9</v>
      </c>
    </row>
    <row r="19" spans="1:15" x14ac:dyDescent="0.2">
      <c r="A19" t="s">
        <v>94</v>
      </c>
      <c r="B19" s="2">
        <v>4099</v>
      </c>
      <c r="C19" s="2">
        <v>74</v>
      </c>
      <c r="D19" s="2">
        <v>249</v>
      </c>
      <c r="E19" s="2">
        <v>10.6</v>
      </c>
      <c r="F19" s="2">
        <v>4</v>
      </c>
      <c r="G19" s="2">
        <v>55.7</v>
      </c>
    </row>
    <row r="20" spans="1:15" x14ac:dyDescent="0.2">
      <c r="A20" t="s">
        <v>95</v>
      </c>
      <c r="B20" s="2">
        <v>1649</v>
      </c>
      <c r="C20" s="2">
        <v>53</v>
      </c>
      <c r="D20" s="2">
        <v>111</v>
      </c>
      <c r="E20" s="2">
        <v>7.5</v>
      </c>
      <c r="F20" s="2">
        <v>4</v>
      </c>
      <c r="G20" s="2">
        <v>41.9</v>
      </c>
    </row>
    <row r="21" spans="1:15" x14ac:dyDescent="0.2">
      <c r="A21" t="s">
        <v>96</v>
      </c>
      <c r="B21" s="2">
        <v>2299</v>
      </c>
      <c r="C21" s="2">
        <v>57</v>
      </c>
      <c r="D21" s="2">
        <v>124</v>
      </c>
      <c r="E21" s="2">
        <v>10.199999999999999</v>
      </c>
      <c r="F21" s="2">
        <v>4</v>
      </c>
      <c r="G21" s="2">
        <v>49</v>
      </c>
    </row>
    <row r="22" spans="1:15" x14ac:dyDescent="0.2">
      <c r="A22" t="s">
        <v>97</v>
      </c>
      <c r="B22" s="2">
        <v>2499</v>
      </c>
      <c r="C22" s="2">
        <v>57</v>
      </c>
      <c r="D22" s="2">
        <v>124</v>
      </c>
      <c r="E22" s="2">
        <v>11.4</v>
      </c>
      <c r="F22" s="2">
        <v>4</v>
      </c>
      <c r="G22" s="2">
        <v>50</v>
      </c>
    </row>
    <row r="23" spans="1:15" ht="15" x14ac:dyDescent="0.25">
      <c r="A23" t="s">
        <v>98</v>
      </c>
      <c r="B23" s="2">
        <v>4799</v>
      </c>
      <c r="C23" s="2">
        <v>78</v>
      </c>
      <c r="D23" s="2">
        <v>292</v>
      </c>
      <c r="E23" s="2">
        <v>12.6</v>
      </c>
      <c r="F23" s="2">
        <v>4</v>
      </c>
      <c r="G23" s="2">
        <v>56.5</v>
      </c>
      <c r="H23" s="96" t="s">
        <v>99</v>
      </c>
    </row>
    <row r="24" spans="1:15" x14ac:dyDescent="0.2">
      <c r="A24" t="s">
        <v>100</v>
      </c>
      <c r="B24" s="2">
        <v>3349</v>
      </c>
      <c r="C24" s="2">
        <v>52</v>
      </c>
      <c r="D24" s="2">
        <v>99</v>
      </c>
      <c r="E24" s="2">
        <v>15</v>
      </c>
      <c r="F24" s="2">
        <v>2</v>
      </c>
      <c r="G24" s="2">
        <v>50.8</v>
      </c>
    </row>
    <row r="25" spans="1:15" x14ac:dyDescent="0.2">
      <c r="A25" t="s">
        <v>101</v>
      </c>
      <c r="B25" s="2">
        <v>5099</v>
      </c>
      <c r="C25" s="2">
        <v>54</v>
      </c>
      <c r="D25" s="2">
        <v>124</v>
      </c>
      <c r="E25" s="2">
        <v>13.4</v>
      </c>
      <c r="F25" s="2">
        <v>2</v>
      </c>
      <c r="G25" s="2">
        <v>57.9</v>
      </c>
    </row>
    <row r="26" spans="1:15" x14ac:dyDescent="0.2">
      <c r="A26" t="s">
        <v>102</v>
      </c>
      <c r="B26" s="2">
        <v>5999</v>
      </c>
      <c r="C26" s="2">
        <v>66</v>
      </c>
      <c r="D26" s="2">
        <v>294</v>
      </c>
      <c r="E26" s="2">
        <v>13.4</v>
      </c>
      <c r="F26" s="2">
        <v>2</v>
      </c>
      <c r="G26" s="2">
        <v>58.3</v>
      </c>
    </row>
    <row r="27" spans="1:15" x14ac:dyDescent="0.2">
      <c r="A27" t="s">
        <v>103</v>
      </c>
      <c r="B27" s="2">
        <v>5599</v>
      </c>
      <c r="C27" s="2">
        <v>77</v>
      </c>
      <c r="D27" s="2">
        <v>249</v>
      </c>
      <c r="E27" s="2">
        <v>13.4</v>
      </c>
      <c r="F27" s="2">
        <v>4</v>
      </c>
      <c r="G27" s="2">
        <v>58.1</v>
      </c>
    </row>
    <row r="28" spans="1:15" x14ac:dyDescent="0.2">
      <c r="A28" t="s">
        <v>104</v>
      </c>
      <c r="B28" s="2">
        <v>2799</v>
      </c>
      <c r="C28" s="2">
        <v>45</v>
      </c>
      <c r="D28" s="2">
        <v>65</v>
      </c>
      <c r="E28" s="2">
        <v>12</v>
      </c>
      <c r="F28" s="2">
        <v>2</v>
      </c>
      <c r="G28" s="2">
        <v>44.1</v>
      </c>
    </row>
    <row r="29" spans="1:15" x14ac:dyDescent="0.2">
      <c r="A29" t="s">
        <v>105</v>
      </c>
      <c r="B29" s="2">
        <v>2999</v>
      </c>
      <c r="C29" s="2">
        <v>48</v>
      </c>
      <c r="D29" s="2">
        <v>84</v>
      </c>
      <c r="E29" s="2">
        <v>13.4</v>
      </c>
      <c r="F29" s="2">
        <v>2</v>
      </c>
      <c r="G29" s="2">
        <v>49.4</v>
      </c>
    </row>
    <row r="30" spans="1:15" x14ac:dyDescent="0.2">
      <c r="A30" t="s">
        <v>106</v>
      </c>
      <c r="B30" s="2">
        <v>5298</v>
      </c>
      <c r="C30" s="2">
        <v>54</v>
      </c>
      <c r="D30" s="2">
        <v>125</v>
      </c>
      <c r="E30" s="2">
        <v>15.35</v>
      </c>
      <c r="F30" s="2">
        <v>2</v>
      </c>
      <c r="G30" s="2">
        <v>57.91</v>
      </c>
    </row>
    <row r="31" spans="1:15" x14ac:dyDescent="0.2">
      <c r="A31" t="s">
        <v>107</v>
      </c>
      <c r="B31" s="2">
        <v>5848</v>
      </c>
      <c r="C31" s="2">
        <v>64</v>
      </c>
      <c r="D31" s="2">
        <v>193</v>
      </c>
      <c r="E31" s="2">
        <v>15.35</v>
      </c>
      <c r="F31" s="2">
        <v>2</v>
      </c>
      <c r="G31" s="2">
        <v>58.1</v>
      </c>
    </row>
    <row r="32" spans="1:15" x14ac:dyDescent="0.2">
      <c r="A32" t="s">
        <v>108</v>
      </c>
      <c r="B32" s="2">
        <v>6398</v>
      </c>
      <c r="C32" s="2">
        <v>66</v>
      </c>
      <c r="D32" s="2">
        <v>249</v>
      </c>
      <c r="E32" s="2">
        <v>15.15</v>
      </c>
      <c r="F32" s="2">
        <v>2</v>
      </c>
      <c r="G32" s="2">
        <v>58.1</v>
      </c>
      <c r="K32" s="81" t="s">
        <v>77</v>
      </c>
      <c r="L32" s="81"/>
      <c r="M32" s="81"/>
      <c r="N32" s="81"/>
      <c r="O32" s="81"/>
    </row>
    <row r="33" spans="1:15" x14ac:dyDescent="0.2">
      <c r="A33" t="s">
        <v>109</v>
      </c>
      <c r="B33" s="2">
        <v>6248</v>
      </c>
      <c r="C33" s="2">
        <v>66</v>
      </c>
      <c r="D33" s="2">
        <v>249</v>
      </c>
      <c r="E33" s="2">
        <v>15.1</v>
      </c>
      <c r="F33" s="2">
        <v>2</v>
      </c>
      <c r="G33" s="2">
        <v>58.1</v>
      </c>
      <c r="K33" s="82"/>
      <c r="L33" s="121" t="s">
        <v>5</v>
      </c>
      <c r="M33" s="122"/>
      <c r="N33" s="81"/>
      <c r="O33" s="81"/>
    </row>
    <row r="34" spans="1:15" x14ac:dyDescent="0.2">
      <c r="A34" t="s">
        <v>110</v>
      </c>
      <c r="B34" s="2">
        <v>6498</v>
      </c>
      <c r="C34" s="2">
        <v>72</v>
      </c>
      <c r="D34" s="2">
        <v>293</v>
      </c>
      <c r="E34" s="2">
        <v>15.15</v>
      </c>
      <c r="F34" s="2">
        <v>2</v>
      </c>
      <c r="G34" s="2">
        <v>58.1</v>
      </c>
      <c r="K34" s="83" t="s">
        <v>39</v>
      </c>
      <c r="L34" s="84" t="s">
        <v>80</v>
      </c>
      <c r="M34" s="83" t="s">
        <v>81</v>
      </c>
      <c r="N34" s="85" t="s">
        <v>82</v>
      </c>
      <c r="O34" s="86" t="s">
        <v>83</v>
      </c>
    </row>
    <row r="35" spans="1:15" x14ac:dyDescent="0.2">
      <c r="A35" t="s">
        <v>111</v>
      </c>
      <c r="B35" s="2">
        <v>6398</v>
      </c>
      <c r="C35" s="2">
        <v>72</v>
      </c>
      <c r="D35" s="2">
        <v>293</v>
      </c>
      <c r="E35" s="2">
        <v>15.15</v>
      </c>
      <c r="F35" s="2">
        <v>2</v>
      </c>
      <c r="G35" s="2">
        <v>58.3</v>
      </c>
      <c r="K35" s="83" t="s">
        <v>80</v>
      </c>
      <c r="L35" s="87">
        <v>31</v>
      </c>
      <c r="M35" s="88">
        <v>5</v>
      </c>
      <c r="N35" s="85">
        <f>SUM(L35:M35)</f>
        <v>36</v>
      </c>
      <c r="O35" s="89">
        <f>L35/N35</f>
        <v>0.86111111111111116</v>
      </c>
    </row>
    <row r="36" spans="1:15" ht="13.5" thickBot="1" x14ac:dyDescent="0.25">
      <c r="A36" t="s">
        <v>112</v>
      </c>
      <c r="B36" s="2">
        <v>7198</v>
      </c>
      <c r="C36" s="2">
        <v>89</v>
      </c>
      <c r="D36" s="2">
        <v>398</v>
      </c>
      <c r="E36" s="2">
        <v>15.15</v>
      </c>
      <c r="F36" s="2">
        <v>4</v>
      </c>
      <c r="G36" s="2">
        <v>58.3</v>
      </c>
      <c r="K36" s="90" t="s">
        <v>81</v>
      </c>
      <c r="L36" s="91">
        <v>2</v>
      </c>
      <c r="M36" s="92">
        <v>55</v>
      </c>
      <c r="N36" s="93">
        <f>SUM(L36:M36)</f>
        <v>57</v>
      </c>
      <c r="O36" s="94">
        <f>M36/N36</f>
        <v>0.96491228070175439</v>
      </c>
    </row>
    <row r="37" spans="1:15" ht="13.5" thickTop="1" x14ac:dyDescent="0.2">
      <c r="A37" t="s">
        <v>113</v>
      </c>
      <c r="B37" s="2">
        <v>7289</v>
      </c>
      <c r="C37" s="2">
        <v>89</v>
      </c>
      <c r="D37" s="2">
        <v>447</v>
      </c>
      <c r="E37" s="2">
        <v>15.15</v>
      </c>
      <c r="F37" s="2">
        <v>4</v>
      </c>
      <c r="G37" s="2">
        <v>58.3</v>
      </c>
      <c r="K37" s="86" t="s">
        <v>82</v>
      </c>
      <c r="L37" s="81"/>
      <c r="M37" s="81"/>
      <c r="N37" s="81">
        <f>SUM(N35:N36)</f>
        <v>93</v>
      </c>
      <c r="O37" s="89">
        <f>(L35+M36)/N37</f>
        <v>0.92473118279569888</v>
      </c>
    </row>
    <row r="38" spans="1:15" x14ac:dyDescent="0.2">
      <c r="A38" t="s">
        <v>114</v>
      </c>
      <c r="B38" s="2">
        <v>7048</v>
      </c>
      <c r="C38" s="2">
        <v>89</v>
      </c>
      <c r="D38" s="2">
        <v>448</v>
      </c>
      <c r="E38" s="2">
        <v>15.15</v>
      </c>
      <c r="F38" s="2">
        <v>4</v>
      </c>
      <c r="G38" s="2">
        <v>58.3</v>
      </c>
    </row>
    <row r="39" spans="1:15" x14ac:dyDescent="0.2">
      <c r="A39" t="s">
        <v>115</v>
      </c>
      <c r="B39" s="2">
        <v>6498</v>
      </c>
      <c r="C39" s="2">
        <v>95</v>
      </c>
      <c r="D39" s="2">
        <v>449</v>
      </c>
      <c r="E39" s="2">
        <v>15</v>
      </c>
      <c r="F39" s="2">
        <v>4</v>
      </c>
      <c r="G39" s="2">
        <v>58.3</v>
      </c>
      <c r="H39" s="105" t="s">
        <v>181</v>
      </c>
    </row>
    <row r="40" spans="1:15" x14ac:dyDescent="0.2">
      <c r="A40" t="s">
        <v>116</v>
      </c>
      <c r="B40" s="2">
        <v>1598</v>
      </c>
      <c r="C40" s="2">
        <v>40</v>
      </c>
      <c r="D40" s="2">
        <v>49</v>
      </c>
      <c r="E40" s="2">
        <v>7.48</v>
      </c>
      <c r="F40" s="2">
        <v>2</v>
      </c>
      <c r="G40" s="2">
        <v>35.630000000000003</v>
      </c>
      <c r="I40" s="102" t="s">
        <v>182</v>
      </c>
      <c r="J40" s="106" t="s">
        <v>183</v>
      </c>
      <c r="K40" s="106" t="s">
        <v>175</v>
      </c>
    </row>
    <row r="41" spans="1:15" x14ac:dyDescent="0.2">
      <c r="A41" t="s">
        <v>117</v>
      </c>
      <c r="B41" s="2">
        <v>2148</v>
      </c>
      <c r="C41" s="2">
        <v>40</v>
      </c>
      <c r="D41" s="2">
        <v>49</v>
      </c>
      <c r="E41" s="2">
        <v>10.039999999999999</v>
      </c>
      <c r="F41" s="2">
        <v>2</v>
      </c>
      <c r="G41" s="2">
        <v>40.549999999999997</v>
      </c>
      <c r="H41" s="106" t="s">
        <v>176</v>
      </c>
      <c r="I41" s="102">
        <v>12.7680624</v>
      </c>
      <c r="K41" s="106">
        <f>I41</f>
        <v>12.7680624</v>
      </c>
      <c r="L41" s="106"/>
    </row>
    <row r="42" spans="1:15" x14ac:dyDescent="0.2">
      <c r="A42" t="s">
        <v>118</v>
      </c>
      <c r="B42" s="2">
        <v>2998</v>
      </c>
      <c r="C42" s="2">
        <v>40</v>
      </c>
      <c r="D42" s="2">
        <v>49</v>
      </c>
      <c r="E42" s="2">
        <v>8.66</v>
      </c>
      <c r="F42" s="2">
        <v>2</v>
      </c>
      <c r="G42" s="2">
        <v>35.82</v>
      </c>
      <c r="H42" s="106" t="s">
        <v>65</v>
      </c>
      <c r="I42" s="102">
        <v>2.2910999999999999E-3</v>
      </c>
      <c r="J42" s="102">
        <v>4000</v>
      </c>
      <c r="K42" s="110">
        <f>I42*J42</f>
        <v>9.1643999999999988</v>
      </c>
      <c r="L42" s="106"/>
    </row>
    <row r="43" spans="1:15" ht="13.5" thickBot="1" x14ac:dyDescent="0.25">
      <c r="A43" t="s">
        <v>119</v>
      </c>
      <c r="B43" s="2">
        <v>3298</v>
      </c>
      <c r="C43" s="2">
        <v>40</v>
      </c>
      <c r="D43" s="2">
        <v>49</v>
      </c>
      <c r="E43" s="2">
        <v>10.039999999999999</v>
      </c>
      <c r="F43" s="2">
        <v>2</v>
      </c>
      <c r="G43" s="2">
        <v>40.549999999999997</v>
      </c>
      <c r="H43" s="106" t="s">
        <v>66</v>
      </c>
      <c r="I43" s="102">
        <v>-0.36175020000000002</v>
      </c>
      <c r="J43" s="102">
        <v>60</v>
      </c>
      <c r="K43" s="107">
        <f>I43*J43</f>
        <v>-21.705012</v>
      </c>
      <c r="L43" s="106"/>
    </row>
    <row r="44" spans="1:15" x14ac:dyDescent="0.2">
      <c r="A44" t="s">
        <v>120</v>
      </c>
      <c r="B44" s="2">
        <v>7548</v>
      </c>
      <c r="C44" s="2">
        <v>95</v>
      </c>
      <c r="D44" s="2">
        <v>510</v>
      </c>
      <c r="E44" s="2">
        <v>15.15</v>
      </c>
      <c r="F44" s="2">
        <v>4</v>
      </c>
      <c r="G44" s="2">
        <v>58.3</v>
      </c>
      <c r="J44" s="106"/>
      <c r="K44" s="106">
        <f>SUM(K41:K43)</f>
        <v>0.22745039999999861</v>
      </c>
      <c r="L44" s="108" t="s">
        <v>184</v>
      </c>
    </row>
    <row r="45" spans="1:15" ht="14.25" x14ac:dyDescent="0.2">
      <c r="A45" t="s">
        <v>121</v>
      </c>
      <c r="B45" s="2">
        <v>7348</v>
      </c>
      <c r="C45" s="2">
        <v>95</v>
      </c>
      <c r="D45" s="2">
        <v>510</v>
      </c>
      <c r="E45" s="2">
        <v>15.15</v>
      </c>
      <c r="F45" s="2">
        <v>4</v>
      </c>
      <c r="G45" s="2">
        <v>58.3</v>
      </c>
      <c r="J45" s="106"/>
      <c r="K45" s="111">
        <f>EXP(K44)</f>
        <v>1.2553951706094024</v>
      </c>
      <c r="L45" s="108" t="s">
        <v>185</v>
      </c>
    </row>
    <row r="46" spans="1:15" ht="15" x14ac:dyDescent="0.25">
      <c r="A46" t="s">
        <v>122</v>
      </c>
      <c r="B46" s="2">
        <v>6798</v>
      </c>
      <c r="C46" s="2">
        <v>95</v>
      </c>
      <c r="D46" s="2">
        <v>510</v>
      </c>
      <c r="E46" s="2">
        <v>15</v>
      </c>
      <c r="F46" s="2">
        <v>4</v>
      </c>
      <c r="G46" s="2">
        <v>58.3</v>
      </c>
      <c r="J46" s="106"/>
      <c r="K46" s="112">
        <f>K45/(1+K45)</f>
        <v>0.55661871895832682</v>
      </c>
      <c r="L46" s="108" t="s">
        <v>186</v>
      </c>
    </row>
    <row r="47" spans="1:15" ht="15" x14ac:dyDescent="0.25">
      <c r="A47" t="s">
        <v>123</v>
      </c>
      <c r="B47" s="2">
        <v>3498</v>
      </c>
      <c r="C47" s="2">
        <v>41</v>
      </c>
      <c r="D47" s="2">
        <v>65</v>
      </c>
      <c r="E47" s="2">
        <v>11.41</v>
      </c>
      <c r="F47" s="2">
        <v>2</v>
      </c>
      <c r="G47" s="2">
        <v>44.76</v>
      </c>
      <c r="K47" s="109">
        <f>1-K46</f>
        <v>0.44338128104167318</v>
      </c>
      <c r="L47" s="108" t="s">
        <v>187</v>
      </c>
    </row>
    <row r="48" spans="1:15" x14ac:dyDescent="0.2">
      <c r="A48" t="s">
        <v>124</v>
      </c>
      <c r="B48" s="2">
        <v>3598</v>
      </c>
      <c r="C48" s="2">
        <v>49</v>
      </c>
      <c r="D48" s="2">
        <v>86</v>
      </c>
      <c r="E48" s="2">
        <v>16.329999999999998</v>
      </c>
      <c r="F48" s="2">
        <v>2</v>
      </c>
      <c r="G48" s="2">
        <v>50.31</v>
      </c>
    </row>
    <row r="49" spans="1:7" x14ac:dyDescent="0.2">
      <c r="A49" t="s">
        <v>125</v>
      </c>
      <c r="B49" s="2">
        <v>3899</v>
      </c>
      <c r="C49" s="2">
        <v>66</v>
      </c>
      <c r="D49" s="2">
        <v>199</v>
      </c>
      <c r="E49" s="2">
        <v>10.199999999999999</v>
      </c>
      <c r="F49" s="2">
        <v>4</v>
      </c>
      <c r="G49" s="2">
        <v>55.3</v>
      </c>
    </row>
    <row r="50" spans="1:7" x14ac:dyDescent="0.2">
      <c r="A50" t="s">
        <v>125</v>
      </c>
      <c r="B50" s="2">
        <v>3899</v>
      </c>
      <c r="C50" s="2">
        <v>66</v>
      </c>
      <c r="D50" s="2">
        <v>199</v>
      </c>
      <c r="E50" s="2">
        <v>10.199999999999999</v>
      </c>
      <c r="F50" s="2">
        <v>4</v>
      </c>
      <c r="G50" s="2">
        <v>55.3</v>
      </c>
    </row>
    <row r="51" spans="1:7" x14ac:dyDescent="0.2">
      <c r="A51" t="s">
        <v>126</v>
      </c>
      <c r="B51" s="2">
        <v>1699</v>
      </c>
      <c r="C51" s="2">
        <v>53</v>
      </c>
      <c r="D51" s="2">
        <v>111</v>
      </c>
      <c r="E51" s="2">
        <v>7.5</v>
      </c>
      <c r="F51" s="2">
        <v>4</v>
      </c>
      <c r="G51" s="2">
        <v>41.9</v>
      </c>
    </row>
    <row r="52" spans="1:7" x14ac:dyDescent="0.2">
      <c r="A52" t="s">
        <v>127</v>
      </c>
      <c r="B52" s="2">
        <v>2299</v>
      </c>
      <c r="C52" s="2">
        <v>57</v>
      </c>
      <c r="D52" s="2">
        <v>124</v>
      </c>
      <c r="E52" s="2">
        <v>10.199999999999999</v>
      </c>
      <c r="F52" s="2">
        <v>4</v>
      </c>
      <c r="G52" s="2">
        <v>49</v>
      </c>
    </row>
    <row r="53" spans="1:7" x14ac:dyDescent="0.2">
      <c r="A53" t="s">
        <v>128</v>
      </c>
      <c r="B53" s="2">
        <v>2499</v>
      </c>
      <c r="C53" s="2">
        <v>57</v>
      </c>
      <c r="D53" s="2">
        <v>124</v>
      </c>
      <c r="E53" s="2">
        <v>11.4</v>
      </c>
      <c r="F53" s="2">
        <v>4</v>
      </c>
      <c r="G53" s="2">
        <v>50</v>
      </c>
    </row>
    <row r="54" spans="1:7" x14ac:dyDescent="0.2">
      <c r="A54" t="s">
        <v>129</v>
      </c>
      <c r="B54" s="2">
        <v>4699</v>
      </c>
      <c r="C54" s="2">
        <v>73</v>
      </c>
      <c r="D54" s="2">
        <v>249</v>
      </c>
      <c r="E54" s="2">
        <v>11.8</v>
      </c>
      <c r="F54" s="2">
        <v>4</v>
      </c>
      <c r="G54" s="2">
        <v>57.3</v>
      </c>
    </row>
    <row r="55" spans="1:7" x14ac:dyDescent="0.2">
      <c r="A55" t="s">
        <v>130</v>
      </c>
      <c r="B55" s="2">
        <v>5499</v>
      </c>
      <c r="C55" s="2">
        <v>90</v>
      </c>
      <c r="D55" s="2">
        <v>398</v>
      </c>
      <c r="E55" s="2">
        <v>12.8</v>
      </c>
      <c r="F55" s="2">
        <v>4</v>
      </c>
      <c r="G55" s="2">
        <v>58.1</v>
      </c>
    </row>
    <row r="56" spans="1:7" x14ac:dyDescent="0.2">
      <c r="A56" t="s">
        <v>131</v>
      </c>
      <c r="B56" s="2">
        <v>5499</v>
      </c>
      <c r="C56" s="2">
        <v>90</v>
      </c>
      <c r="D56" s="2">
        <v>398</v>
      </c>
      <c r="E56" s="2">
        <v>11.8</v>
      </c>
      <c r="F56" s="2">
        <v>4</v>
      </c>
      <c r="G56" s="2">
        <v>58.5</v>
      </c>
    </row>
    <row r="57" spans="1:7" x14ac:dyDescent="0.2">
      <c r="A57" t="s">
        <v>131</v>
      </c>
      <c r="B57" s="2">
        <v>5499</v>
      </c>
      <c r="C57" s="2">
        <v>90</v>
      </c>
      <c r="D57" s="2">
        <v>398</v>
      </c>
      <c r="E57" s="2">
        <v>11.8</v>
      </c>
      <c r="F57" s="2">
        <v>4</v>
      </c>
      <c r="G57" s="2">
        <v>58.5</v>
      </c>
    </row>
    <row r="58" spans="1:7" x14ac:dyDescent="0.2">
      <c r="A58" t="s">
        <v>132</v>
      </c>
      <c r="B58" s="2">
        <v>1099</v>
      </c>
      <c r="C58" s="2">
        <v>41</v>
      </c>
      <c r="D58" s="2">
        <v>49</v>
      </c>
      <c r="E58" s="2">
        <v>4.5</v>
      </c>
      <c r="F58" s="2">
        <v>2</v>
      </c>
      <c r="G58" s="2">
        <v>33.9</v>
      </c>
    </row>
    <row r="59" spans="1:7" x14ac:dyDescent="0.2">
      <c r="A59" t="s">
        <v>133</v>
      </c>
      <c r="B59" s="2">
        <v>5099</v>
      </c>
      <c r="C59" s="2">
        <v>54</v>
      </c>
      <c r="D59" s="2">
        <v>125</v>
      </c>
      <c r="E59" s="2">
        <v>13.8</v>
      </c>
      <c r="F59" s="2">
        <v>2</v>
      </c>
      <c r="G59" s="2">
        <v>57.1</v>
      </c>
    </row>
    <row r="60" spans="1:7" x14ac:dyDescent="0.2">
      <c r="A60" t="s">
        <v>134</v>
      </c>
      <c r="B60" s="2">
        <v>5999</v>
      </c>
      <c r="C60" s="2">
        <v>66</v>
      </c>
      <c r="D60" s="2">
        <v>249</v>
      </c>
      <c r="E60" s="2">
        <v>13.8</v>
      </c>
      <c r="F60" s="2">
        <v>2</v>
      </c>
      <c r="G60" s="2">
        <v>57.9</v>
      </c>
    </row>
    <row r="61" spans="1:7" x14ac:dyDescent="0.2">
      <c r="A61" t="s">
        <v>135</v>
      </c>
      <c r="B61" s="2">
        <v>2849</v>
      </c>
      <c r="C61" s="2">
        <v>44</v>
      </c>
      <c r="D61" s="2">
        <v>65</v>
      </c>
      <c r="E61" s="2">
        <v>12</v>
      </c>
      <c r="F61" s="2">
        <v>2</v>
      </c>
      <c r="G61" s="2">
        <v>44.1</v>
      </c>
    </row>
    <row r="62" spans="1:7" x14ac:dyDescent="0.2">
      <c r="A62" t="s">
        <v>136</v>
      </c>
      <c r="B62" s="2">
        <v>3099</v>
      </c>
      <c r="C62" s="2">
        <v>48</v>
      </c>
      <c r="D62" s="2">
        <v>85</v>
      </c>
      <c r="E62" s="2">
        <v>12.8</v>
      </c>
      <c r="F62" s="2">
        <v>2</v>
      </c>
      <c r="G62" s="2">
        <v>48.8</v>
      </c>
    </row>
    <row r="63" spans="1:7" x14ac:dyDescent="0.2">
      <c r="A63" t="s">
        <v>137</v>
      </c>
      <c r="B63" s="2">
        <v>3199</v>
      </c>
      <c r="C63" s="2">
        <v>48</v>
      </c>
      <c r="D63" s="2">
        <v>85</v>
      </c>
      <c r="E63" s="2">
        <v>14</v>
      </c>
      <c r="F63" s="2">
        <v>2</v>
      </c>
      <c r="G63" s="2">
        <v>50.4</v>
      </c>
    </row>
    <row r="64" spans="1:7" x14ac:dyDescent="0.2">
      <c r="A64" t="s">
        <v>138</v>
      </c>
      <c r="B64" s="2">
        <v>5599</v>
      </c>
      <c r="C64" s="2">
        <v>77</v>
      </c>
      <c r="D64" s="2">
        <v>249</v>
      </c>
      <c r="E64" s="2">
        <v>13.4</v>
      </c>
      <c r="F64" s="2">
        <v>4</v>
      </c>
      <c r="G64" s="2">
        <v>58.1</v>
      </c>
    </row>
    <row r="65" spans="1:7" x14ac:dyDescent="0.2">
      <c r="A65" t="s">
        <v>139</v>
      </c>
      <c r="B65" s="2">
        <v>6499</v>
      </c>
      <c r="C65" s="2">
        <v>96</v>
      </c>
      <c r="D65" s="2">
        <v>449</v>
      </c>
      <c r="E65" s="2">
        <v>13.8</v>
      </c>
      <c r="F65" s="2">
        <v>4</v>
      </c>
      <c r="G65" s="2">
        <v>58.5</v>
      </c>
    </row>
    <row r="66" spans="1:7" x14ac:dyDescent="0.2">
      <c r="A66" t="s">
        <v>140</v>
      </c>
      <c r="B66" s="2">
        <v>1079</v>
      </c>
      <c r="C66" s="2">
        <v>40</v>
      </c>
      <c r="D66" s="2">
        <v>49</v>
      </c>
      <c r="E66" s="2">
        <v>4.0999999999999996</v>
      </c>
      <c r="F66" s="2">
        <v>2</v>
      </c>
      <c r="G66" s="2">
        <v>33.700000000000003</v>
      </c>
    </row>
    <row r="67" spans="1:7" x14ac:dyDescent="0.2">
      <c r="A67" t="s">
        <v>141</v>
      </c>
      <c r="B67" s="2">
        <v>1249</v>
      </c>
      <c r="C67" s="2">
        <v>47</v>
      </c>
      <c r="D67" s="2">
        <v>79</v>
      </c>
      <c r="E67" s="2">
        <v>7.3</v>
      </c>
      <c r="F67" s="2">
        <v>2</v>
      </c>
      <c r="G67" s="2">
        <v>41</v>
      </c>
    </row>
    <row r="68" spans="1:7" x14ac:dyDescent="0.2">
      <c r="A68" t="s">
        <v>142</v>
      </c>
      <c r="B68" s="2">
        <v>2399</v>
      </c>
      <c r="C68" s="2">
        <v>54</v>
      </c>
      <c r="D68" s="2">
        <v>124</v>
      </c>
      <c r="E68" s="2">
        <v>10.4</v>
      </c>
      <c r="F68" s="2">
        <v>4</v>
      </c>
      <c r="G68" s="2">
        <v>49</v>
      </c>
    </row>
    <row r="69" spans="1:7" x14ac:dyDescent="0.2">
      <c r="A69" t="s">
        <v>143</v>
      </c>
      <c r="B69" s="2">
        <v>2499</v>
      </c>
      <c r="C69" s="2">
        <v>54</v>
      </c>
      <c r="D69" s="2">
        <v>124</v>
      </c>
      <c r="E69" s="2">
        <v>11.6</v>
      </c>
      <c r="F69" s="2">
        <v>4</v>
      </c>
      <c r="G69" s="2">
        <v>50</v>
      </c>
    </row>
    <row r="70" spans="1:7" x14ac:dyDescent="0.2">
      <c r="A70" t="s">
        <v>144</v>
      </c>
      <c r="B70" s="2">
        <v>3299</v>
      </c>
      <c r="C70" s="2">
        <v>70</v>
      </c>
      <c r="D70" s="2">
        <v>223</v>
      </c>
      <c r="E70" s="2">
        <v>12</v>
      </c>
      <c r="F70" s="2">
        <v>4</v>
      </c>
      <c r="G70" s="2">
        <v>54.1</v>
      </c>
    </row>
    <row r="71" spans="1:7" x14ac:dyDescent="0.2">
      <c r="A71" t="s">
        <v>145</v>
      </c>
      <c r="B71" s="2">
        <v>4399</v>
      </c>
      <c r="C71" s="2">
        <v>73</v>
      </c>
      <c r="D71" s="2">
        <v>249</v>
      </c>
      <c r="E71" s="2">
        <v>12</v>
      </c>
      <c r="F71" s="2">
        <v>4</v>
      </c>
      <c r="G71" s="2">
        <v>55.3</v>
      </c>
    </row>
    <row r="72" spans="1:7" x14ac:dyDescent="0.2">
      <c r="A72" t="s">
        <v>146</v>
      </c>
      <c r="B72" s="2">
        <v>1699</v>
      </c>
      <c r="C72" s="2">
        <v>47</v>
      </c>
      <c r="D72" s="2">
        <v>89</v>
      </c>
      <c r="E72" s="2">
        <v>6.3</v>
      </c>
      <c r="F72" s="2">
        <v>4</v>
      </c>
      <c r="G72" s="2">
        <v>40.9</v>
      </c>
    </row>
    <row r="73" spans="1:7" x14ac:dyDescent="0.2">
      <c r="A73" t="s">
        <v>147</v>
      </c>
      <c r="B73" s="2">
        <v>3699</v>
      </c>
      <c r="C73" s="2">
        <v>67</v>
      </c>
      <c r="D73" s="2">
        <v>196</v>
      </c>
      <c r="E73" s="2">
        <v>10.4</v>
      </c>
      <c r="F73" s="2">
        <v>4</v>
      </c>
      <c r="G73" s="2">
        <v>52.2</v>
      </c>
    </row>
    <row r="74" spans="1:7" x14ac:dyDescent="0.2">
      <c r="A74" t="s">
        <v>148</v>
      </c>
      <c r="B74" s="2">
        <v>5899</v>
      </c>
      <c r="C74" s="2">
        <v>77</v>
      </c>
      <c r="D74" s="2">
        <v>249</v>
      </c>
      <c r="E74" s="2">
        <v>14.57</v>
      </c>
      <c r="F74" s="2">
        <v>4</v>
      </c>
      <c r="G74" s="2">
        <v>58.1</v>
      </c>
    </row>
    <row r="75" spans="1:7" x14ac:dyDescent="0.2">
      <c r="A75" t="s">
        <v>149</v>
      </c>
      <c r="B75" s="2">
        <v>6599</v>
      </c>
      <c r="C75" s="2">
        <v>95</v>
      </c>
      <c r="D75" s="2">
        <v>449</v>
      </c>
      <c r="E75" s="2">
        <v>14.57</v>
      </c>
      <c r="F75" s="2">
        <v>4</v>
      </c>
      <c r="G75" s="2">
        <v>58.4</v>
      </c>
    </row>
    <row r="76" spans="1:7" x14ac:dyDescent="0.2">
      <c r="A76" t="s">
        <v>150</v>
      </c>
      <c r="B76" s="2">
        <v>5299</v>
      </c>
      <c r="C76" s="2">
        <v>54</v>
      </c>
      <c r="D76" s="2">
        <v>124</v>
      </c>
      <c r="E76" s="2">
        <v>15.8</v>
      </c>
      <c r="F76" s="2">
        <v>4</v>
      </c>
      <c r="G76" s="2">
        <v>58.3</v>
      </c>
    </row>
    <row r="77" spans="1:7" x14ac:dyDescent="0.2">
      <c r="A77" t="s">
        <v>151</v>
      </c>
      <c r="B77" s="2">
        <v>6099</v>
      </c>
      <c r="C77" s="2">
        <v>66</v>
      </c>
      <c r="D77" s="2">
        <v>249</v>
      </c>
      <c r="E77" s="2">
        <v>15.6</v>
      </c>
      <c r="F77" s="2">
        <v>2</v>
      </c>
      <c r="G77" s="2">
        <v>58</v>
      </c>
    </row>
    <row r="78" spans="1:7" x14ac:dyDescent="0.2">
      <c r="A78" t="s">
        <v>152</v>
      </c>
      <c r="B78" s="2">
        <v>5699</v>
      </c>
      <c r="C78" s="2">
        <v>77</v>
      </c>
      <c r="D78" s="2">
        <v>249</v>
      </c>
      <c r="E78" s="2">
        <v>15</v>
      </c>
      <c r="F78" s="2">
        <v>4</v>
      </c>
      <c r="G78" s="2">
        <v>58.5</v>
      </c>
    </row>
    <row r="79" spans="1:7" x14ac:dyDescent="0.2">
      <c r="A79" t="s">
        <v>153</v>
      </c>
      <c r="B79" s="2">
        <v>6399</v>
      </c>
      <c r="C79" s="2">
        <v>95</v>
      </c>
      <c r="D79" s="2">
        <v>449</v>
      </c>
      <c r="E79" s="2">
        <v>14.6</v>
      </c>
      <c r="F79" s="2">
        <v>4</v>
      </c>
      <c r="G79" s="2">
        <v>49.5</v>
      </c>
    </row>
    <row r="80" spans="1:7" x14ac:dyDescent="0.2">
      <c r="A80" t="s">
        <v>154</v>
      </c>
      <c r="B80" s="2">
        <v>3099</v>
      </c>
      <c r="C80" s="2">
        <v>47</v>
      </c>
      <c r="D80" s="2">
        <v>85</v>
      </c>
      <c r="E80" s="2">
        <v>13.8</v>
      </c>
      <c r="F80" s="2">
        <v>2</v>
      </c>
      <c r="G80" s="2">
        <v>58</v>
      </c>
    </row>
    <row r="81" spans="1:7" x14ac:dyDescent="0.2">
      <c r="A81" t="s">
        <v>155</v>
      </c>
      <c r="B81" s="2">
        <v>8998</v>
      </c>
      <c r="C81" s="2">
        <v>100</v>
      </c>
      <c r="D81" s="2">
        <v>449</v>
      </c>
      <c r="E81" s="2">
        <v>14.9</v>
      </c>
      <c r="F81" s="2">
        <v>4</v>
      </c>
      <c r="G81" s="2">
        <v>58</v>
      </c>
    </row>
    <row r="82" spans="1:7" x14ac:dyDescent="0.2">
      <c r="A82" t="s">
        <v>156</v>
      </c>
      <c r="B82" s="2">
        <v>8998</v>
      </c>
      <c r="C82" s="2">
        <v>100</v>
      </c>
      <c r="D82" s="2">
        <v>549</v>
      </c>
      <c r="E82" s="2">
        <v>14.9</v>
      </c>
      <c r="F82" s="2">
        <v>4</v>
      </c>
      <c r="G82" s="2">
        <v>58</v>
      </c>
    </row>
    <row r="83" spans="1:7" x14ac:dyDescent="0.2">
      <c r="A83" t="s">
        <v>157</v>
      </c>
      <c r="B83" s="2">
        <v>5999</v>
      </c>
      <c r="C83" s="2">
        <v>76</v>
      </c>
      <c r="D83" s="2">
        <v>249</v>
      </c>
      <c r="E83" s="2">
        <v>13.4</v>
      </c>
      <c r="F83" s="2">
        <v>4</v>
      </c>
      <c r="G83" s="2">
        <v>58</v>
      </c>
    </row>
    <row r="84" spans="1:7" x14ac:dyDescent="0.2">
      <c r="A84" t="s">
        <v>158</v>
      </c>
      <c r="B84" s="2">
        <v>6899</v>
      </c>
      <c r="C84" s="2">
        <v>97</v>
      </c>
      <c r="D84" s="2">
        <v>501</v>
      </c>
      <c r="E84" s="2">
        <v>13.4</v>
      </c>
      <c r="F84" s="2">
        <v>4</v>
      </c>
      <c r="G84" s="2">
        <v>58</v>
      </c>
    </row>
    <row r="85" spans="1:7" x14ac:dyDescent="0.2">
      <c r="A85" t="s">
        <v>159</v>
      </c>
      <c r="B85" s="2">
        <v>6499</v>
      </c>
      <c r="C85" s="2">
        <v>97</v>
      </c>
      <c r="D85" s="2">
        <v>449</v>
      </c>
      <c r="E85" s="2">
        <v>13.4</v>
      </c>
      <c r="F85" s="2">
        <v>4</v>
      </c>
      <c r="G85" s="2">
        <v>58</v>
      </c>
    </row>
    <row r="86" spans="1:7" x14ac:dyDescent="0.2">
      <c r="A86" t="s">
        <v>160</v>
      </c>
      <c r="B86" s="2">
        <v>6299</v>
      </c>
      <c r="C86" s="2">
        <v>76</v>
      </c>
      <c r="D86" s="2">
        <v>249</v>
      </c>
      <c r="E86" s="2">
        <v>13.4</v>
      </c>
      <c r="F86" s="2">
        <v>4</v>
      </c>
      <c r="G86" s="2">
        <v>57</v>
      </c>
    </row>
    <row r="87" spans="1:7" x14ac:dyDescent="0.2">
      <c r="A87" t="s">
        <v>161</v>
      </c>
      <c r="B87" s="2">
        <v>6889</v>
      </c>
      <c r="C87" s="2">
        <v>97</v>
      </c>
      <c r="D87" s="2">
        <v>449</v>
      </c>
      <c r="E87" s="2">
        <v>13.4</v>
      </c>
      <c r="F87" s="2">
        <v>4</v>
      </c>
      <c r="G87" s="2">
        <v>57</v>
      </c>
    </row>
    <row r="88" spans="1:7" x14ac:dyDescent="0.2">
      <c r="A88" t="s">
        <v>162</v>
      </c>
      <c r="B88" s="2">
        <v>7199</v>
      </c>
      <c r="C88" s="2">
        <v>97</v>
      </c>
      <c r="D88" s="2">
        <v>501</v>
      </c>
      <c r="E88" s="2">
        <v>13.4</v>
      </c>
      <c r="F88" s="2">
        <v>4</v>
      </c>
      <c r="G88" s="2">
        <v>58.86</v>
      </c>
    </row>
    <row r="89" spans="1:7" x14ac:dyDescent="0.2">
      <c r="A89" t="s">
        <v>163</v>
      </c>
      <c r="B89" s="2">
        <v>6799</v>
      </c>
      <c r="C89" s="2">
        <v>97</v>
      </c>
      <c r="D89" s="2">
        <v>501</v>
      </c>
      <c r="E89" s="2">
        <v>10.63</v>
      </c>
      <c r="F89" s="2">
        <v>4</v>
      </c>
      <c r="G89" s="2">
        <v>51.97</v>
      </c>
    </row>
    <row r="90" spans="1:7" x14ac:dyDescent="0.2">
      <c r="A90" t="s">
        <v>164</v>
      </c>
      <c r="B90" s="2">
        <v>7299</v>
      </c>
      <c r="C90" s="2">
        <v>97</v>
      </c>
      <c r="D90" s="2">
        <v>449</v>
      </c>
      <c r="E90" s="2">
        <v>10.63</v>
      </c>
      <c r="F90" s="2">
        <v>4</v>
      </c>
      <c r="G90" s="2">
        <v>51.97</v>
      </c>
    </row>
    <row r="91" spans="1:7" x14ac:dyDescent="0.2">
      <c r="A91" t="s">
        <v>165</v>
      </c>
      <c r="B91" s="2">
        <v>5199</v>
      </c>
      <c r="C91" s="2">
        <v>54</v>
      </c>
      <c r="D91" s="2">
        <v>124.8</v>
      </c>
      <c r="E91" s="2">
        <v>13.6</v>
      </c>
      <c r="F91" s="2">
        <v>2</v>
      </c>
      <c r="G91" s="2">
        <v>51.97</v>
      </c>
    </row>
    <row r="92" spans="1:7" x14ac:dyDescent="0.2">
      <c r="A92" t="s">
        <v>166</v>
      </c>
      <c r="B92" s="2">
        <v>5299</v>
      </c>
      <c r="C92" s="2">
        <v>64</v>
      </c>
      <c r="D92" s="2">
        <v>175.3</v>
      </c>
      <c r="E92" s="2">
        <v>13.6</v>
      </c>
      <c r="F92" s="2">
        <v>2</v>
      </c>
      <c r="G92" s="2">
        <v>51.97</v>
      </c>
    </row>
    <row r="93" spans="1:7" x14ac:dyDescent="0.2">
      <c r="A93" t="s">
        <v>167</v>
      </c>
      <c r="B93" s="2">
        <v>6249</v>
      </c>
      <c r="C93" s="2">
        <v>76</v>
      </c>
      <c r="D93" s="2">
        <v>272.2</v>
      </c>
      <c r="E93" s="2">
        <v>13.6</v>
      </c>
      <c r="F93" s="2">
        <v>2</v>
      </c>
      <c r="G93" s="2">
        <v>51.97</v>
      </c>
    </row>
    <row r="94" spans="1:7" x14ac:dyDescent="0.2">
      <c r="A94" t="s">
        <v>167</v>
      </c>
      <c r="B94" s="2">
        <v>6249</v>
      </c>
      <c r="C94" s="2">
        <v>76</v>
      </c>
      <c r="D94" s="2">
        <v>272.2</v>
      </c>
      <c r="E94" s="2">
        <v>13.6</v>
      </c>
      <c r="F94" s="2">
        <v>2</v>
      </c>
      <c r="G94" s="2">
        <v>58.5</v>
      </c>
    </row>
  </sheetData>
  <mergeCells count="3">
    <mergeCell ref="H1:I1"/>
    <mergeCell ref="K7:L7"/>
    <mergeCell ref="L33:M3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2" shapeId="82030" r:id="rId3">
          <objectPr defaultSize="0" autoLine="0" autoPict="0" r:id="rId4">
            <anchor moveWithCells="1">
              <from>
                <xdr:col>7</xdr:col>
                <xdr:colOff>723900</xdr:colOff>
                <xdr:row>44</xdr:row>
                <xdr:rowOff>57150</xdr:rowOff>
              </from>
              <to>
                <xdr:col>9</xdr:col>
                <xdr:colOff>600075</xdr:colOff>
                <xdr:row>48</xdr:row>
                <xdr:rowOff>28575</xdr:rowOff>
              </to>
            </anchor>
          </objectPr>
        </oleObject>
      </mc:Choice>
      <mc:Fallback>
        <oleObject progId="Equation.2" shapeId="82030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</vt:lpstr>
      <vt:lpstr>Logistic</vt:lpstr>
      <vt:lpstr>y =1st order fcn. </vt:lpstr>
      <vt:lpstr>y = f(ln(odds))</vt:lpstr>
      <vt:lpstr>Likelihood</vt:lpstr>
      <vt:lpstr>y = 2nd order fcn.</vt:lpstr>
      <vt:lpstr>Compare</vt:lpstr>
      <vt:lpstr>JMP</vt:lpstr>
      <vt:lpstr>Motorcycles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Andrews</dc:creator>
  <cp:lastModifiedBy>RAndrews</cp:lastModifiedBy>
  <dcterms:created xsi:type="dcterms:W3CDTF">1997-11-10T21:05:07Z</dcterms:created>
  <dcterms:modified xsi:type="dcterms:W3CDTF">2018-04-19T02:42:48Z</dcterms:modified>
</cp:coreProperties>
</file>