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Andrews\Documents\643\2018\"/>
    </mc:Choice>
  </mc:AlternateContent>
  <bookViews>
    <workbookView xWindow="0" yWindow="0" windowWidth="20490" windowHeight="9900" activeTab="3"/>
  </bookViews>
  <sheets>
    <sheet name="Data" sheetId="1" r:id="rId1"/>
    <sheet name="Variable Descriptions" sheetId="2" r:id="rId2"/>
    <sheet name=" Adjusting cutoff = priors" sheetId="3" r:id="rId3"/>
    <sheet name="Terminology " sheetId="4" r:id="rId4"/>
  </sheets>
  <definedNames>
    <definedName name="solver_adj" localSheetId="2" hidden="1">' Adjusting cutoff = priors'!$I$3</definedName>
    <definedName name="solver_cvg" localSheetId="2" hidden="1">0.0001</definedName>
    <definedName name="solver_drv" localSheetId="2" hidden="1">1</definedName>
    <definedName name="solver_eng" localSheetId="2" hidden="1">3</definedName>
    <definedName name="solver_est" localSheetId="2" hidden="1">1</definedName>
    <definedName name="solver_itr" localSheetId="2" hidden="1">2147483647</definedName>
    <definedName name="solver_lhs1" localSheetId="2" hidden="1">' Adjusting cutoff = priors'!$I$3</definedName>
    <definedName name="solver_lhs2" localSheetId="2" hidden="1">' Adjusting cutoff = priors'!$I$3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2</definedName>
    <definedName name="solver_nwt" localSheetId="2" hidden="1">1</definedName>
    <definedName name="solver_opt" localSheetId="2" hidden="1">' Adjusting cutoff = priors'!$I$18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el2" localSheetId="2" hidden="1">3</definedName>
    <definedName name="solver_rhs1" localSheetId="2" hidden="1">1</definedName>
    <definedName name="solver_rhs2" localSheetId="2" hidden="1">0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E4" i="4"/>
  <c r="M14" i="3"/>
  <c r="A9" i="4"/>
  <c r="A8" i="4"/>
  <c r="D1" i="4"/>
  <c r="D13" i="4"/>
  <c r="D6" i="4" l="1"/>
  <c r="B2" i="4"/>
  <c r="B3" i="4"/>
  <c r="C3" i="4"/>
  <c r="D3" i="4"/>
  <c r="E3" i="4"/>
  <c r="A5" i="4"/>
  <c r="A3" i="4"/>
  <c r="A4" i="4"/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3" i="3"/>
  <c r="D48" i="3"/>
  <c r="E48" i="3" s="1"/>
  <c r="F48" i="3" s="1"/>
  <c r="D47" i="3"/>
  <c r="E47" i="3" s="1"/>
  <c r="F47" i="3" s="1"/>
  <c r="D46" i="3"/>
  <c r="E46" i="3" s="1"/>
  <c r="F46" i="3" s="1"/>
  <c r="D45" i="3"/>
  <c r="E45" i="3" s="1"/>
  <c r="F45" i="3" s="1"/>
  <c r="D44" i="3"/>
  <c r="E44" i="3" s="1"/>
  <c r="F44" i="3" s="1"/>
  <c r="D43" i="3"/>
  <c r="E43" i="3" s="1"/>
  <c r="F43" i="3" s="1"/>
  <c r="D42" i="3"/>
  <c r="E42" i="3" s="1"/>
  <c r="F42" i="3" s="1"/>
  <c r="D41" i="3"/>
  <c r="E41" i="3" s="1"/>
  <c r="F41" i="3" s="1"/>
  <c r="D40" i="3"/>
  <c r="E40" i="3" s="1"/>
  <c r="F40" i="3" s="1"/>
  <c r="D39" i="3"/>
  <c r="E39" i="3" s="1"/>
  <c r="F39" i="3" s="1"/>
  <c r="D38" i="3"/>
  <c r="E38" i="3" s="1"/>
  <c r="F38" i="3" s="1"/>
  <c r="D37" i="3"/>
  <c r="E37" i="3" s="1"/>
  <c r="F37" i="3" s="1"/>
  <c r="E36" i="3"/>
  <c r="F36" i="3" s="1"/>
  <c r="D36" i="3"/>
  <c r="D35" i="3"/>
  <c r="E35" i="3" s="1"/>
  <c r="F35" i="3" s="1"/>
  <c r="D34" i="3"/>
  <c r="E34" i="3" s="1"/>
  <c r="F34" i="3" s="1"/>
  <c r="D33" i="3"/>
  <c r="E33" i="3" s="1"/>
  <c r="F33" i="3" s="1"/>
  <c r="D32" i="3"/>
  <c r="E32" i="3" s="1"/>
  <c r="F32" i="3" s="1"/>
  <c r="D31" i="3"/>
  <c r="E31" i="3" s="1"/>
  <c r="F31" i="3" s="1"/>
  <c r="D30" i="3"/>
  <c r="E30" i="3" s="1"/>
  <c r="F30" i="3" s="1"/>
  <c r="D29" i="3"/>
  <c r="E29" i="3" s="1"/>
  <c r="F29" i="3" s="1"/>
  <c r="D28" i="3"/>
  <c r="E28" i="3" s="1"/>
  <c r="F28" i="3" s="1"/>
  <c r="D27" i="3"/>
  <c r="E27" i="3" s="1"/>
  <c r="F27" i="3" s="1"/>
  <c r="D26" i="3"/>
  <c r="E26" i="3" s="1"/>
  <c r="F26" i="3" s="1"/>
  <c r="D25" i="3"/>
  <c r="E25" i="3" s="1"/>
  <c r="F25" i="3" s="1"/>
  <c r="D24" i="3"/>
  <c r="E24" i="3" s="1"/>
  <c r="F24" i="3" s="1"/>
  <c r="D23" i="3"/>
  <c r="E23" i="3" s="1"/>
  <c r="F23" i="3" s="1"/>
  <c r="D22" i="3"/>
  <c r="E22" i="3" s="1"/>
  <c r="F22" i="3" s="1"/>
  <c r="D21" i="3"/>
  <c r="E21" i="3" s="1"/>
  <c r="F21" i="3" s="1"/>
  <c r="D20" i="3"/>
  <c r="E20" i="3" s="1"/>
  <c r="F20" i="3" s="1"/>
  <c r="D19" i="3"/>
  <c r="E19" i="3" s="1"/>
  <c r="F19" i="3" s="1"/>
  <c r="D18" i="3"/>
  <c r="E18" i="3" s="1"/>
  <c r="F18" i="3" s="1"/>
  <c r="D17" i="3"/>
  <c r="E17" i="3" s="1"/>
  <c r="F17" i="3" s="1"/>
  <c r="D16" i="3"/>
  <c r="E16" i="3" s="1"/>
  <c r="F16" i="3" s="1"/>
  <c r="D15" i="3"/>
  <c r="E15" i="3" s="1"/>
  <c r="F15" i="3" s="1"/>
  <c r="D14" i="3"/>
  <c r="E14" i="3" s="1"/>
  <c r="F14" i="3" s="1"/>
  <c r="D13" i="3"/>
  <c r="E13" i="3" s="1"/>
  <c r="F13" i="3" s="1"/>
  <c r="D12" i="3"/>
  <c r="E12" i="3" s="1"/>
  <c r="F12" i="3" s="1"/>
  <c r="D11" i="3"/>
  <c r="E11" i="3" s="1"/>
  <c r="F11" i="3" s="1"/>
  <c r="D10" i="3"/>
  <c r="E10" i="3" s="1"/>
  <c r="F10" i="3" s="1"/>
  <c r="D9" i="3"/>
  <c r="E9" i="3" s="1"/>
  <c r="F9" i="3" s="1"/>
  <c r="D8" i="3"/>
  <c r="E8" i="3" s="1"/>
  <c r="F8" i="3" s="1"/>
  <c r="D7" i="3"/>
  <c r="E7" i="3" s="1"/>
  <c r="F7" i="3" s="1"/>
  <c r="D6" i="3"/>
  <c r="E6" i="3" s="1"/>
  <c r="F6" i="3" s="1"/>
  <c r="D5" i="3"/>
  <c r="E5" i="3" s="1"/>
  <c r="F5" i="3" s="1"/>
  <c r="D4" i="3"/>
  <c r="E4" i="3" s="1"/>
  <c r="F4" i="3" s="1"/>
  <c r="D3" i="3"/>
  <c r="E3" i="3" s="1"/>
  <c r="F3" i="3" s="1"/>
  <c r="N1" i="1"/>
  <c r="J3" i="1"/>
  <c r="K3" i="1" s="1"/>
  <c r="J7" i="1"/>
  <c r="K7" i="1" s="1"/>
  <c r="J15" i="1"/>
  <c r="K15" i="1" s="1"/>
  <c r="J23" i="1"/>
  <c r="K23" i="1" s="1"/>
  <c r="J31" i="1"/>
  <c r="K31" i="1" s="1"/>
  <c r="J39" i="1"/>
  <c r="K39" i="1" s="1"/>
  <c r="J47" i="1"/>
  <c r="K47" i="1" s="1"/>
  <c r="H3" i="1"/>
  <c r="I3" i="1" s="1"/>
  <c r="I39" i="1"/>
  <c r="H40" i="1"/>
  <c r="I40" i="1"/>
  <c r="J40" i="1" s="1"/>
  <c r="K40" i="1" s="1"/>
  <c r="I43" i="1"/>
  <c r="J43" i="1" s="1"/>
  <c r="K43" i="1" s="1"/>
  <c r="I47" i="1"/>
  <c r="H2" i="1"/>
  <c r="I2" i="1" s="1"/>
  <c r="J2" i="1" s="1"/>
  <c r="K2" i="1" s="1"/>
  <c r="G3" i="1"/>
  <c r="G4" i="1"/>
  <c r="H4" i="1" s="1"/>
  <c r="I4" i="1" s="1"/>
  <c r="J4" i="1" s="1"/>
  <c r="K4" i="1" s="1"/>
  <c r="G5" i="1"/>
  <c r="H5" i="1" s="1"/>
  <c r="I5" i="1" s="1"/>
  <c r="J5" i="1" s="1"/>
  <c r="K5" i="1" s="1"/>
  <c r="G6" i="1"/>
  <c r="H6" i="1" s="1"/>
  <c r="I6" i="1" s="1"/>
  <c r="J6" i="1" s="1"/>
  <c r="K6" i="1" s="1"/>
  <c r="G7" i="1"/>
  <c r="H7" i="1" s="1"/>
  <c r="I7" i="1" s="1"/>
  <c r="G8" i="1"/>
  <c r="H8" i="1" s="1"/>
  <c r="I8" i="1" s="1"/>
  <c r="J8" i="1" s="1"/>
  <c r="K8" i="1" s="1"/>
  <c r="G9" i="1"/>
  <c r="H9" i="1" s="1"/>
  <c r="I9" i="1" s="1"/>
  <c r="J9" i="1" s="1"/>
  <c r="K9" i="1" s="1"/>
  <c r="G10" i="1"/>
  <c r="H10" i="1" s="1"/>
  <c r="I10" i="1" s="1"/>
  <c r="J10" i="1" s="1"/>
  <c r="K10" i="1" s="1"/>
  <c r="G11" i="1"/>
  <c r="H11" i="1" s="1"/>
  <c r="I11" i="1" s="1"/>
  <c r="J11" i="1" s="1"/>
  <c r="K11" i="1" s="1"/>
  <c r="G12" i="1"/>
  <c r="H12" i="1" s="1"/>
  <c r="I12" i="1" s="1"/>
  <c r="J12" i="1" s="1"/>
  <c r="K12" i="1" s="1"/>
  <c r="G13" i="1"/>
  <c r="H13" i="1" s="1"/>
  <c r="I13" i="1" s="1"/>
  <c r="J13" i="1" s="1"/>
  <c r="K13" i="1" s="1"/>
  <c r="G14" i="1"/>
  <c r="H14" i="1" s="1"/>
  <c r="I14" i="1" s="1"/>
  <c r="J14" i="1" s="1"/>
  <c r="K14" i="1" s="1"/>
  <c r="G15" i="1"/>
  <c r="H15" i="1" s="1"/>
  <c r="I15" i="1" s="1"/>
  <c r="G16" i="1"/>
  <c r="H16" i="1" s="1"/>
  <c r="I16" i="1" s="1"/>
  <c r="J16" i="1" s="1"/>
  <c r="K16" i="1" s="1"/>
  <c r="G17" i="1"/>
  <c r="H17" i="1" s="1"/>
  <c r="I17" i="1" s="1"/>
  <c r="J17" i="1" s="1"/>
  <c r="K17" i="1" s="1"/>
  <c r="G18" i="1"/>
  <c r="H18" i="1" s="1"/>
  <c r="I18" i="1" s="1"/>
  <c r="J18" i="1" s="1"/>
  <c r="K18" i="1" s="1"/>
  <c r="G19" i="1"/>
  <c r="H19" i="1" s="1"/>
  <c r="I19" i="1" s="1"/>
  <c r="J19" i="1" s="1"/>
  <c r="K19" i="1" s="1"/>
  <c r="G20" i="1"/>
  <c r="H20" i="1" s="1"/>
  <c r="I20" i="1" s="1"/>
  <c r="J20" i="1" s="1"/>
  <c r="K20" i="1" s="1"/>
  <c r="G21" i="1"/>
  <c r="H21" i="1" s="1"/>
  <c r="I21" i="1" s="1"/>
  <c r="J21" i="1" s="1"/>
  <c r="K21" i="1" s="1"/>
  <c r="G22" i="1"/>
  <c r="H22" i="1" s="1"/>
  <c r="I22" i="1" s="1"/>
  <c r="J22" i="1" s="1"/>
  <c r="K22" i="1" s="1"/>
  <c r="G23" i="1"/>
  <c r="H23" i="1" s="1"/>
  <c r="I23" i="1" s="1"/>
  <c r="G24" i="1"/>
  <c r="H24" i="1" s="1"/>
  <c r="I24" i="1" s="1"/>
  <c r="J24" i="1" s="1"/>
  <c r="K24" i="1" s="1"/>
  <c r="G25" i="1"/>
  <c r="H25" i="1" s="1"/>
  <c r="I25" i="1" s="1"/>
  <c r="J25" i="1" s="1"/>
  <c r="K25" i="1" s="1"/>
  <c r="G26" i="1"/>
  <c r="H26" i="1" s="1"/>
  <c r="I26" i="1" s="1"/>
  <c r="J26" i="1" s="1"/>
  <c r="K26" i="1" s="1"/>
  <c r="G27" i="1"/>
  <c r="H27" i="1" s="1"/>
  <c r="I27" i="1" s="1"/>
  <c r="J27" i="1" s="1"/>
  <c r="K27" i="1" s="1"/>
  <c r="G28" i="1"/>
  <c r="H28" i="1" s="1"/>
  <c r="I28" i="1" s="1"/>
  <c r="J28" i="1" s="1"/>
  <c r="K28" i="1" s="1"/>
  <c r="G29" i="1"/>
  <c r="H29" i="1" s="1"/>
  <c r="I29" i="1" s="1"/>
  <c r="J29" i="1" s="1"/>
  <c r="K29" i="1" s="1"/>
  <c r="G30" i="1"/>
  <c r="H30" i="1" s="1"/>
  <c r="I30" i="1" s="1"/>
  <c r="J30" i="1" s="1"/>
  <c r="K30" i="1" s="1"/>
  <c r="G31" i="1"/>
  <c r="H31" i="1" s="1"/>
  <c r="I31" i="1" s="1"/>
  <c r="G32" i="1"/>
  <c r="H32" i="1" s="1"/>
  <c r="I32" i="1" s="1"/>
  <c r="J32" i="1" s="1"/>
  <c r="K32" i="1" s="1"/>
  <c r="G33" i="1"/>
  <c r="H33" i="1" s="1"/>
  <c r="I33" i="1" s="1"/>
  <c r="J33" i="1" s="1"/>
  <c r="K33" i="1" s="1"/>
  <c r="G34" i="1"/>
  <c r="H34" i="1" s="1"/>
  <c r="I34" i="1" s="1"/>
  <c r="J34" i="1" s="1"/>
  <c r="K34" i="1" s="1"/>
  <c r="G35" i="1"/>
  <c r="H35" i="1" s="1"/>
  <c r="I35" i="1" s="1"/>
  <c r="J35" i="1" s="1"/>
  <c r="K35" i="1" s="1"/>
  <c r="G36" i="1"/>
  <c r="H36" i="1" s="1"/>
  <c r="I36" i="1" s="1"/>
  <c r="J36" i="1" s="1"/>
  <c r="K36" i="1" s="1"/>
  <c r="G37" i="1"/>
  <c r="H37" i="1" s="1"/>
  <c r="I37" i="1" s="1"/>
  <c r="J37" i="1" s="1"/>
  <c r="K37" i="1" s="1"/>
  <c r="G38" i="1"/>
  <c r="H38" i="1" s="1"/>
  <c r="I38" i="1" s="1"/>
  <c r="J38" i="1" s="1"/>
  <c r="K38" i="1" s="1"/>
  <c r="G39" i="1"/>
  <c r="H39" i="1" s="1"/>
  <c r="G40" i="1"/>
  <c r="G41" i="1"/>
  <c r="H41" i="1" s="1"/>
  <c r="I41" i="1" s="1"/>
  <c r="J41" i="1" s="1"/>
  <c r="K41" i="1" s="1"/>
  <c r="G42" i="1"/>
  <c r="H42" i="1" s="1"/>
  <c r="I42" i="1" s="1"/>
  <c r="J42" i="1" s="1"/>
  <c r="K42" i="1" s="1"/>
  <c r="G43" i="1"/>
  <c r="H43" i="1" s="1"/>
  <c r="G44" i="1"/>
  <c r="H44" i="1" s="1"/>
  <c r="I44" i="1" s="1"/>
  <c r="J44" i="1" s="1"/>
  <c r="K44" i="1" s="1"/>
  <c r="G45" i="1"/>
  <c r="H45" i="1" s="1"/>
  <c r="I45" i="1" s="1"/>
  <c r="J45" i="1" s="1"/>
  <c r="K45" i="1" s="1"/>
  <c r="G46" i="1"/>
  <c r="H46" i="1" s="1"/>
  <c r="I46" i="1" s="1"/>
  <c r="J46" i="1" s="1"/>
  <c r="K46" i="1" s="1"/>
  <c r="G47" i="1"/>
  <c r="H47" i="1" s="1"/>
  <c r="G2" i="1"/>
  <c r="H39" i="3" l="1"/>
  <c r="H43" i="3"/>
  <c r="H47" i="3"/>
  <c r="H38" i="3"/>
  <c r="H42" i="3"/>
  <c r="H46" i="3"/>
  <c r="H7" i="3"/>
  <c r="H11" i="3"/>
  <c r="H15" i="3"/>
  <c r="H19" i="3"/>
  <c r="H23" i="3"/>
  <c r="H27" i="3"/>
  <c r="H31" i="3"/>
  <c r="H35" i="3"/>
  <c r="H3" i="3"/>
  <c r="H6" i="3"/>
  <c r="H10" i="3"/>
  <c r="H14" i="3"/>
  <c r="H18" i="3"/>
  <c r="H22" i="3"/>
  <c r="H26" i="3"/>
  <c r="H30" i="3"/>
  <c r="H34" i="3"/>
  <c r="H4" i="3"/>
  <c r="H8" i="3"/>
  <c r="H12" i="3"/>
  <c r="H16" i="3"/>
  <c r="H20" i="3"/>
  <c r="H24" i="3"/>
  <c r="H28" i="3"/>
  <c r="H32" i="3"/>
  <c r="H5" i="3"/>
  <c r="H9" i="3"/>
  <c r="H13" i="3"/>
  <c r="H17" i="3"/>
  <c r="H21" i="3"/>
  <c r="H25" i="3"/>
  <c r="H29" i="3"/>
  <c r="H33" i="3"/>
  <c r="H36" i="3"/>
  <c r="H40" i="3"/>
  <c r="H44" i="3"/>
  <c r="H48" i="3"/>
  <c r="H37" i="3"/>
  <c r="H41" i="3"/>
  <c r="H45" i="3"/>
  <c r="K1" i="1"/>
  <c r="L13" i="3" l="1"/>
  <c r="D4" i="4" s="1"/>
  <c r="H2" i="3"/>
  <c r="K2" i="3" s="1"/>
  <c r="K14" i="3"/>
  <c r="C5" i="4" s="1"/>
  <c r="L14" i="3"/>
  <c r="D5" i="4" s="1"/>
  <c r="E13" i="4" s="1"/>
  <c r="J13" i="3"/>
  <c r="E12" i="4" l="1"/>
  <c r="K13" i="3"/>
  <c r="M13" i="3" s="1"/>
  <c r="B4" i="4"/>
  <c r="J14" i="3"/>
  <c r="B5" i="4" l="1"/>
  <c r="D7" i="4"/>
  <c r="F4" i="4"/>
  <c r="M15" i="3"/>
  <c r="E6" i="4" s="1"/>
  <c r="C4" i="4"/>
  <c r="E14" i="4" l="1"/>
  <c r="D14" i="4"/>
  <c r="C14" i="4"/>
  <c r="F5" i="4"/>
  <c r="G7" i="4"/>
  <c r="I18" i="3"/>
</calcChain>
</file>

<file path=xl/comments1.xml><?xml version="1.0" encoding="utf-8"?>
<comments xmlns="http://schemas.openxmlformats.org/spreadsheetml/2006/main">
  <authors>
    <author>RAndrews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X1=(Cash Flow)/(Total Debt)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X2=(Net Income)/(Total Assets)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X3=(Current Assets)/(Current Liabilities)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X4=(Current Assets)/(Net Sales)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Status after 2 years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Dummy for Failed within 2 Years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RAndrews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Believed/hypothesized effect of an increase in the value of the variable on the likelihood of the corporate entity not failing.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Hypothesized relationship determined by the class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Hypothesized relationship determined by the class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Hypothesized relationship determined by the class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Hypothesized relationship determined by the class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RAndrews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X1=(Cash Flow)/(Total Debt)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X3=(Current Assets)/(Current Liabilities)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Status after 2 years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Change this value that will be used as the cutoff for classifying these data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Probability Estimate of 
P(predict OK | Failed)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Probability Estimate of 
P(predict Failed | OK)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Change this value to indicate the ratio of costs for the two types of misclassification errors.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Change this value to indicate the ratio of costs for the two types of misclassification errors.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RAndrews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This value can be changed on the previous tab.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Probability Estimate of 
P(predict OK | Failed)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Probability Estimate of 
P(predict Failed | OK)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 xml:space="preserve">The probabilites below specify the prior probability of an entity being either Failed of OK.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The probabilities below assume that the data are a representative sample from the phenomenon being modeled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 xml:space="preserve">Change this value to indicate the portion the phenomenon that would be in Failed Group, i.e. P(Failed)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This value indicates the portion the phenomenon that would be in OK Group, i.e. P(OK)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<sst xmlns="http://schemas.openxmlformats.org/spreadsheetml/2006/main" count="187" uniqueCount="66">
  <si>
    <t>Failed</t>
  </si>
  <si>
    <t>OK</t>
  </si>
  <si>
    <t>X1_cf_td</t>
  </si>
  <si>
    <t>X2_ni_ta</t>
  </si>
  <si>
    <t>X3_ca_cl</t>
  </si>
  <si>
    <t>X4_ca_ns</t>
  </si>
  <si>
    <t>in_2_yrs</t>
  </si>
  <si>
    <t>failed</t>
  </si>
  <si>
    <t>X1=(Cash Flow)/(Total Debt)</t>
  </si>
  <si>
    <t>X2=(Net Income)/(Total Assets)</t>
  </si>
  <si>
    <t>X3=(Current Assets)/(Current Liabilities)</t>
  </si>
  <si>
    <t>X4=(Current Assets)/(Net Sales)</t>
  </si>
  <si>
    <t>Status after 2 years</t>
  </si>
  <si>
    <t>Failed within 2 Years</t>
  </si>
  <si>
    <t xml:space="preserve">Variable </t>
  </si>
  <si>
    <t>Description</t>
  </si>
  <si>
    <t>Failed_dummy</t>
  </si>
  <si>
    <t>Hypothesized Effect</t>
  </si>
  <si>
    <t>the likelihood of NOT Failing in 2 yrs if this variable increases.</t>
  </si>
  <si>
    <t>Decrease ?</t>
  </si>
  <si>
    <t>Term</t>
  </si>
  <si>
    <t>Estimate</t>
  </si>
  <si>
    <t>Std Error</t>
  </si>
  <si>
    <t>ChiSquare</t>
  </si>
  <si>
    <t>Prob&gt;ChiSq</t>
  </si>
  <si>
    <t>Intercept[Failed]</t>
  </si>
  <si>
    <t xml:space="preserve">Linear Function </t>
  </si>
  <si>
    <t>EXP(L. fcn.)</t>
  </si>
  <si>
    <t>Probability(Fail)</t>
  </si>
  <si>
    <t>Target = Failed</t>
  </si>
  <si>
    <t>Predicted</t>
  </si>
  <si>
    <t>% Correct</t>
  </si>
  <si>
    <t>SPSS Parameter Estimates</t>
  </si>
  <si>
    <t>% Misclassified</t>
  </si>
  <si>
    <t>Increase</t>
  </si>
  <si>
    <t xml:space="preserve">Actual </t>
  </si>
  <si>
    <t xml:space="preserve">Failed </t>
  </si>
  <si>
    <t xml:space="preserve">Total </t>
  </si>
  <si>
    <t>Predicted Outcome</t>
  </si>
  <si>
    <t>= Cost of classifying Failed as OK</t>
  </si>
  <si>
    <t>= Cost of classifying OK as Failed</t>
  </si>
  <si>
    <t>Cutoff Values</t>
  </si>
  <si>
    <t>Linear Fcn</t>
  </si>
  <si>
    <t xml:space="preserve">% Correct </t>
  </si>
  <si>
    <t>= Sensitivity</t>
  </si>
  <si>
    <t>= Specificity</t>
  </si>
  <si>
    <t>False Positive Rate =</t>
  </si>
  <si>
    <t>Expected Cost</t>
  </si>
  <si>
    <t>% Misclassified for these data</t>
  </si>
  <si>
    <r>
      <t xml:space="preserve">= cutoff value </t>
    </r>
    <r>
      <rPr>
        <b/>
        <sz val="14"/>
        <color theme="5" tint="-0.499984740745262"/>
        <rFont val="Calibri"/>
        <family val="2"/>
        <scheme val="minor"/>
      </rPr>
      <t>c</t>
    </r>
    <r>
      <rPr>
        <b/>
        <sz val="11"/>
        <color theme="5" tint="-0.499984740745262"/>
        <rFont val="Calibri"/>
        <family val="2"/>
        <scheme val="minor"/>
      </rPr>
      <t xml:space="preserve"> [If Prob &gt; c, then predict Fail; else OK]</t>
    </r>
  </si>
  <si>
    <t>Table of Cutoff &amp; Expected Cost Values</t>
  </si>
  <si>
    <t>False Negative Rate =</t>
  </si>
  <si>
    <t xml:space="preserve">Equal </t>
  </si>
  <si>
    <t>Specified</t>
  </si>
  <si>
    <t>Representative</t>
  </si>
  <si>
    <t xml:space="preserve">Failed Group </t>
  </si>
  <si>
    <t>OK Group</t>
  </si>
  <si>
    <t>3 Types of Prior Probability Specification</t>
  </si>
  <si>
    <t>= % Correct</t>
  </si>
  <si>
    <r>
      <t xml:space="preserve">= Expected misclassification cost per entity using </t>
    </r>
    <r>
      <rPr>
        <b/>
        <sz val="12"/>
        <color theme="5" tint="-0.499984740745262"/>
        <rFont val="Calibri"/>
        <family val="2"/>
        <scheme val="minor"/>
      </rPr>
      <t>C</t>
    </r>
    <r>
      <rPr>
        <b/>
        <sz val="11"/>
        <color theme="5" tint="-0.499984740745262"/>
        <rFont val="Calibri"/>
        <family val="2"/>
        <scheme val="minor"/>
      </rPr>
      <t xml:space="preserve"> &amp; fitted model.  </t>
    </r>
  </si>
  <si>
    <t xml:space="preserve">Predicting Failed with cutoff = </t>
  </si>
  <si>
    <t>= C, [If Prob &gt; C, then predict Fail; else OK]</t>
  </si>
  <si>
    <t xml:space="preserve">= Expected misclassification cost per entity using C &amp; fitted model.  </t>
  </si>
  <si>
    <t xml:space="preserve">Expected misclassification cost = Cost(misclassifying Failed)*P(misclassifying Failed) + Cost(misclassifying OK)*P(misclassifying OK) </t>
  </si>
  <si>
    <t>= Cost of classifying Failed as OK = Cost(misclassifying Failed)</t>
  </si>
  <si>
    <t>= Cost of classifying OK as Failed = Cost(misclassifying 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</si>
</sst>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4" fontId="8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0" fontId="8" fillId="0" borderId="0" xfId="1" applyNumberFormat="1" applyFont="1" applyAlignment="1">
      <alignment horizontal="center"/>
    </xf>
    <xf numFmtId="10" fontId="11" fillId="0" borderId="0" xfId="1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0" fontId="13" fillId="0" borderId="0" xfId="1" applyNumberFormat="1" applyFont="1" applyAlignment="1">
      <alignment horizontal="left"/>
    </xf>
    <xf numFmtId="0" fontId="14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5" fillId="2" borderId="0" xfId="0" applyFont="1" applyFill="1"/>
    <xf numFmtId="0" fontId="14" fillId="0" borderId="1" xfId="0" applyFont="1" applyBorder="1"/>
    <xf numFmtId="0" fontId="9" fillId="0" borderId="1" xfId="0" applyFont="1" applyBorder="1"/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8" fillId="0" borderId="4" xfId="0" applyFont="1" applyBorder="1"/>
    <xf numFmtId="0" fontId="9" fillId="0" borderId="0" xfId="0" quotePrefix="1" applyFont="1"/>
    <xf numFmtId="0" fontId="9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3" borderId="7" xfId="0" applyFont="1" applyFill="1" applyBorder="1"/>
    <xf numFmtId="0" fontId="7" fillId="3" borderId="8" xfId="0" applyFont="1" applyFill="1" applyBorder="1"/>
    <xf numFmtId="0" fontId="7" fillId="3" borderId="9" xfId="0" applyFont="1" applyFill="1" applyBorder="1"/>
    <xf numFmtId="0" fontId="7" fillId="3" borderId="10" xfId="0" applyFont="1" applyFill="1" applyBorder="1"/>
    <xf numFmtId="0" fontId="7" fillId="3" borderId="0" xfId="0" applyFont="1" applyFill="1" applyBorder="1"/>
    <xf numFmtId="0" fontId="7" fillId="3" borderId="11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/>
    <xf numFmtId="0" fontId="7" fillId="3" borderId="14" xfId="0" applyFont="1" applyFill="1" applyBorder="1"/>
    <xf numFmtId="0" fontId="7" fillId="0" borderId="0" xfId="0" quotePrefix="1" applyFont="1" applyAlignment="1">
      <alignment horizontal="left"/>
    </xf>
    <xf numFmtId="0" fontId="15" fillId="2" borderId="4" xfId="0" applyFont="1" applyFill="1" applyBorder="1"/>
    <xf numFmtId="0" fontId="8" fillId="0" borderId="4" xfId="0" quotePrefix="1" applyFont="1" applyBorder="1"/>
    <xf numFmtId="0" fontId="0" fillId="0" borderId="4" xfId="0" applyBorder="1"/>
    <xf numFmtId="0" fontId="16" fillId="0" borderId="0" xfId="0" applyFont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5" fillId="2" borderId="2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10" fontId="18" fillId="0" borderId="0" xfId="0" applyNumberFormat="1" applyFont="1" applyAlignment="1">
      <alignment horizontal="center"/>
    </xf>
    <xf numFmtId="0" fontId="19" fillId="0" borderId="0" xfId="0" quotePrefix="1" applyFont="1"/>
    <xf numFmtId="0" fontId="19" fillId="0" borderId="0" xfId="0" applyFont="1" applyAlignment="1">
      <alignment horizontal="right"/>
    </xf>
    <xf numFmtId="10" fontId="18" fillId="0" borderId="0" xfId="0" applyNumberFormat="1" applyFont="1" applyAlignment="1">
      <alignment horizontal="left"/>
    </xf>
    <xf numFmtId="0" fontId="20" fillId="0" borderId="0" xfId="0" applyFont="1"/>
    <xf numFmtId="10" fontId="9" fillId="0" borderId="0" xfId="1" applyNumberFormat="1" applyFont="1" applyAlignment="1">
      <alignment horizontal="center"/>
    </xf>
    <xf numFmtId="0" fontId="7" fillId="0" borderId="0" xfId="0" quotePrefix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3020778652668383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 Adjusting cutoff = priors'!$P$5</c:f>
              <c:strCache>
                <c:ptCount val="1"/>
                <c:pt idx="0">
                  <c:v>Expected Cost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 Adjusting cutoff = priors'!$O$6:$O$18</c:f>
              <c:numCache>
                <c:formatCode>General</c:formatCode>
                <c:ptCount val="13"/>
                <c:pt idx="0">
                  <c:v>0.1</c:v>
                </c:pt>
                <c:pt idx="1">
                  <c:v>0.2</c:v>
                </c:pt>
                <c:pt idx="2">
                  <c:v>0.21</c:v>
                </c:pt>
                <c:pt idx="3">
                  <c:v>0.27</c:v>
                </c:pt>
                <c:pt idx="4">
                  <c:v>0.28999999999999998</c:v>
                </c:pt>
                <c:pt idx="5">
                  <c:v>0.32</c:v>
                </c:pt>
                <c:pt idx="6">
                  <c:v>0.35</c:v>
                </c:pt>
                <c:pt idx="7">
                  <c:v>0.36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</c:numCache>
            </c:numRef>
          </c:xVal>
          <c:yVal>
            <c:numRef>
              <c:f>' Adjusting cutoff = priors'!$P$6:$P$18</c:f>
              <c:numCache>
                <c:formatCode>General</c:formatCode>
                <c:ptCount val="13"/>
                <c:pt idx="0">
                  <c:v>0.75809523809523816</c:v>
                </c:pt>
                <c:pt idx="1">
                  <c:v>0.55809523809523809</c:v>
                </c:pt>
                <c:pt idx="2">
                  <c:v>0.51809523809523816</c:v>
                </c:pt>
                <c:pt idx="3">
                  <c:v>0.51809523809523816</c:v>
                </c:pt>
                <c:pt idx="4">
                  <c:v>0.39809523809523806</c:v>
                </c:pt>
                <c:pt idx="5">
                  <c:v>0.39809523809523806</c:v>
                </c:pt>
                <c:pt idx="6">
                  <c:v>0.59619047619047616</c:v>
                </c:pt>
                <c:pt idx="7">
                  <c:v>0.79428571428571415</c:v>
                </c:pt>
                <c:pt idx="8">
                  <c:v>0.75428571428571423</c:v>
                </c:pt>
                <c:pt idx="9">
                  <c:v>0.75428571428571423</c:v>
                </c:pt>
                <c:pt idx="10">
                  <c:v>0.99238095238095236</c:v>
                </c:pt>
                <c:pt idx="11">
                  <c:v>1.4685714285714284</c:v>
                </c:pt>
                <c:pt idx="12">
                  <c:v>2.8971428571428568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D2-4A73-8486-403781F01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168048"/>
        <c:axId val="1010350656"/>
      </c:scatterChart>
      <c:valAx>
        <c:axId val="907168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Cutoff value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350656"/>
        <c:crosses val="autoZero"/>
        <c:crossBetween val="midCat"/>
      </c:valAx>
      <c:valAx>
        <c:axId val="101035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168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18</xdr:row>
      <xdr:rowOff>0</xdr:rowOff>
    </xdr:from>
    <xdr:to>
      <xdr:col>16</xdr:col>
      <xdr:colOff>447674</xdr:colOff>
      <xdr:row>25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B91583-974A-404B-862A-04526F0B9CCA}"/>
            </a:ext>
          </a:extLst>
        </xdr:cNvPr>
        <xdr:cNvSpPr txBox="1"/>
      </xdr:nvSpPr>
      <xdr:spPr>
        <a:xfrm>
          <a:off x="5429249" y="3590925"/>
          <a:ext cx="627697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2">
                  <a:lumMod val="50000"/>
                </a:schemeClr>
              </a:solidFill>
            </a:rPr>
            <a:t>After class I added the information I outlined in class using the costs above and assuming equal prior probabilities for the two groups.</a:t>
          </a:r>
          <a:r>
            <a:rPr lang="en-US" sz="1100" b="1" baseline="0">
              <a:solidFill>
                <a:schemeClr val="accent2">
                  <a:lumMod val="50000"/>
                </a:schemeClr>
              </a:solidFill>
            </a:rPr>
            <a:t>  </a:t>
          </a:r>
        </a:p>
        <a:p>
          <a:r>
            <a:rPr lang="en-US" sz="1100" b="1" baseline="0">
              <a:solidFill>
                <a:schemeClr val="accent2">
                  <a:lumMod val="50000"/>
                </a:schemeClr>
              </a:solidFill>
            </a:rPr>
            <a:t>For these costs the best cutoff point would be .3 as shown in the table I created showing the relationship between cutoff values and total cost.  A value of .3 is close to the minimum of the 2nd order polynomial, (above and to the right) that was fitted to the data by right clicking on a data point and selecting Add Trendline.   </a:t>
          </a:r>
          <a:endParaRPr lang="en-US" sz="11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16</xdr:col>
      <xdr:colOff>190500</xdr:colOff>
      <xdr:row>2</xdr:row>
      <xdr:rowOff>123825</xdr:rowOff>
    </xdr:from>
    <xdr:to>
      <xdr:col>23</xdr:col>
      <xdr:colOff>495300</xdr:colOff>
      <xdr:row>17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F71AB2-FF52-49E4-87D5-7F586C6D7F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247649</xdr:colOff>
      <xdr:row>0</xdr:row>
      <xdr:rowOff>1</xdr:rowOff>
    </xdr:from>
    <xdr:to>
      <xdr:col>13</xdr:col>
      <xdr:colOff>600074</xdr:colOff>
      <xdr:row>12</xdr:row>
      <xdr:rowOff>161926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52C1F8-304B-480F-A7B2-9AB91762C154}"/>
            </a:ext>
          </a:extLst>
        </xdr:cNvPr>
        <xdr:cNvSpPr txBox="1"/>
      </xdr:nvSpPr>
      <xdr:spPr>
        <a:xfrm>
          <a:off x="4962524" y="1"/>
          <a:ext cx="4010025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Wikipedia:</a:t>
          </a: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Sensitivity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and 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specificity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are statistical measures of the performance of a 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binary classification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test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also known in statistics as 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classification function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en-US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Sensitivity</a:t>
          </a:r>
          <a:r>
            <a:rPr lang="en-US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(also called the 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true positive rate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 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recall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or 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probability of detection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in some fields) measures the proportion of positives that are correctly identified as such (e.g. the percentage of sick people who are correctly identified as having the condition).</a:t>
          </a:r>
        </a:p>
        <a:p>
          <a:r>
            <a:rPr lang="en-US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Specificity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(also called the 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true negative rate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measures the proportion of negatives that are correctly identified as such (e.g. the percentage of healthy people who are correctly identified as not having the condition).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workbookViewId="0">
      <selection sqref="A1:O1048576"/>
    </sheetView>
  </sheetViews>
  <sheetFormatPr defaultRowHeight="15" x14ac:dyDescent="0.25"/>
  <cols>
    <col min="1" max="5" width="9.140625" style="1"/>
    <col min="6" max="6" width="13.85546875" style="1" customWidth="1"/>
    <col min="7" max="7" width="15.5703125" customWidth="1"/>
    <col min="8" max="8" width="14.42578125" customWidth="1"/>
    <col min="9" max="9" width="15.85546875" customWidth="1"/>
    <col min="10" max="10" width="10.7109375" customWidth="1"/>
    <col min="11" max="11" width="9.140625" style="1"/>
    <col min="13" max="13" width="15.85546875" customWidth="1"/>
  </cols>
  <sheetData>
    <row r="1" spans="1:17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16</v>
      </c>
      <c r="G1" s="8" t="s">
        <v>26</v>
      </c>
      <c r="H1" s="8" t="s">
        <v>27</v>
      </c>
      <c r="I1" s="8" t="s">
        <v>28</v>
      </c>
      <c r="J1" s="8" t="s">
        <v>30</v>
      </c>
      <c r="K1" s="12">
        <f>SUM(K2:K47)/46</f>
        <v>0.91304347826086951</v>
      </c>
      <c r="L1" s="8" t="s">
        <v>31</v>
      </c>
      <c r="N1" s="9">
        <f>1-K1</f>
        <v>8.6956521739130488E-2</v>
      </c>
      <c r="O1" s="10" t="s">
        <v>33</v>
      </c>
    </row>
    <row r="2" spans="1:17" x14ac:dyDescent="0.25">
      <c r="A2" s="1">
        <v>-0.45</v>
      </c>
      <c r="B2" s="1">
        <v>-0.41</v>
      </c>
      <c r="C2" s="1">
        <v>1.0900000000000001</v>
      </c>
      <c r="D2" s="1">
        <v>0.45</v>
      </c>
      <c r="E2" s="1" t="s">
        <v>0</v>
      </c>
      <c r="F2" s="1">
        <v>1</v>
      </c>
      <c r="G2" s="6">
        <f t="shared" ref="G2:G47" si="0">$N$6+$N$7*A2+$N$8*C2</f>
        <v>5.6013780579999999</v>
      </c>
      <c r="H2" s="6">
        <f>EXP(G2)</f>
        <v>270.7993275941119</v>
      </c>
      <c r="I2" s="6">
        <f>H2/(H2+1)</f>
        <v>0.99632081503345982</v>
      </c>
      <c r="J2" s="6" t="str">
        <f>IF(I2&gt;0.5,"Failed","OK")</f>
        <v>Failed</v>
      </c>
      <c r="K2" s="11">
        <f>IF(E2=J2,1,0)</f>
        <v>1</v>
      </c>
    </row>
    <row r="3" spans="1:17" x14ac:dyDescent="0.25">
      <c r="A3" s="1">
        <v>-0.56000000000000005</v>
      </c>
      <c r="B3" s="1">
        <v>-0.31</v>
      </c>
      <c r="C3" s="1">
        <v>1.51</v>
      </c>
      <c r="D3" s="1">
        <v>0.16</v>
      </c>
      <c r="E3" s="1" t="s">
        <v>0</v>
      </c>
      <c r="F3" s="1">
        <v>1</v>
      </c>
      <c r="G3" s="6">
        <f t="shared" si="0"/>
        <v>5.0548323500000008</v>
      </c>
      <c r="H3" s="6">
        <f t="shared" ref="H3:H47" si="1">EXP(G3)</f>
        <v>156.77824426814803</v>
      </c>
      <c r="I3" s="6">
        <f t="shared" ref="I3:I47" si="2">H3/(H3+1)</f>
        <v>0.99366199057012905</v>
      </c>
      <c r="J3" s="6" t="str">
        <f t="shared" ref="J3:J47" si="3">IF(I3&gt;0.5,"Failed","OK")</f>
        <v>Failed</v>
      </c>
      <c r="K3" s="11">
        <f t="shared" ref="K3:K47" si="4">IF(E3=J3,1,0)</f>
        <v>1</v>
      </c>
      <c r="M3" s="7" t="s">
        <v>32</v>
      </c>
      <c r="N3" s="7"/>
      <c r="O3" s="7"/>
      <c r="P3" s="7"/>
      <c r="Q3" s="7"/>
    </row>
    <row r="4" spans="1:17" x14ac:dyDescent="0.25">
      <c r="A4" s="1">
        <v>0.06</v>
      </c>
      <c r="B4" s="1">
        <v>0.02</v>
      </c>
      <c r="C4" s="1">
        <v>1.01</v>
      </c>
      <c r="D4" s="1">
        <v>0.4</v>
      </c>
      <c r="E4" s="1" t="s">
        <v>0</v>
      </c>
      <c r="F4" s="1">
        <v>1</v>
      </c>
      <c r="G4" s="6">
        <f t="shared" si="0"/>
        <v>2.4984569739999998</v>
      </c>
      <c r="H4" s="6">
        <f t="shared" si="1"/>
        <v>12.163710551148748</v>
      </c>
      <c r="I4" s="6">
        <f t="shared" si="2"/>
        <v>0.92403357730220426</v>
      </c>
      <c r="J4" s="6" t="str">
        <f t="shared" si="3"/>
        <v>Failed</v>
      </c>
      <c r="K4" s="11">
        <f t="shared" si="4"/>
        <v>1</v>
      </c>
      <c r="M4" s="7" t="s">
        <v>29</v>
      </c>
      <c r="N4" s="7"/>
      <c r="O4" s="7"/>
      <c r="P4" s="7"/>
      <c r="Q4" s="7"/>
    </row>
    <row r="5" spans="1:17" x14ac:dyDescent="0.25">
      <c r="A5" s="1">
        <v>-7.0000000000000007E-2</v>
      </c>
      <c r="B5" s="1">
        <v>-0.09</v>
      </c>
      <c r="C5" s="1">
        <v>1.45</v>
      </c>
      <c r="D5" s="1">
        <v>0.26</v>
      </c>
      <c r="E5" s="1" t="s">
        <v>0</v>
      </c>
      <c r="F5" s="1">
        <v>1</v>
      </c>
      <c r="G5" s="6">
        <f t="shared" si="0"/>
        <v>2.0226893459999999</v>
      </c>
      <c r="H5" s="6">
        <f t="shared" si="1"/>
        <v>7.5586253828995567</v>
      </c>
      <c r="I5" s="6">
        <f t="shared" si="2"/>
        <v>0.8831588070208054</v>
      </c>
      <c r="J5" s="6" t="str">
        <f t="shared" si="3"/>
        <v>Failed</v>
      </c>
      <c r="K5" s="11">
        <f t="shared" si="4"/>
        <v>1</v>
      </c>
      <c r="M5" s="7" t="s">
        <v>20</v>
      </c>
      <c r="N5" s="7" t="s">
        <v>21</v>
      </c>
      <c r="O5" s="7" t="s">
        <v>22</v>
      </c>
      <c r="P5" s="7" t="s">
        <v>23</v>
      </c>
      <c r="Q5" s="7" t="s">
        <v>24</v>
      </c>
    </row>
    <row r="6" spans="1:17" x14ac:dyDescent="0.25">
      <c r="A6" s="1">
        <v>-0.1</v>
      </c>
      <c r="B6" s="1">
        <v>-0.09</v>
      </c>
      <c r="C6" s="1">
        <v>1.56</v>
      </c>
      <c r="D6" s="1">
        <v>0.67</v>
      </c>
      <c r="E6" s="1" t="s">
        <v>0</v>
      </c>
      <c r="F6" s="1">
        <v>1</v>
      </c>
      <c r="G6" s="6">
        <f t="shared" si="0"/>
        <v>1.8873532019999999</v>
      </c>
      <c r="H6" s="6">
        <f t="shared" si="1"/>
        <v>6.6018717149389143</v>
      </c>
      <c r="I6" s="6">
        <f t="shared" si="2"/>
        <v>0.86845344968991811</v>
      </c>
      <c r="J6" s="6" t="str">
        <f t="shared" si="3"/>
        <v>Failed</v>
      </c>
      <c r="K6" s="11">
        <f t="shared" si="4"/>
        <v>1</v>
      </c>
      <c r="M6" s="7" t="s">
        <v>25</v>
      </c>
      <c r="N6" s="7">
        <v>5.9408973700000001</v>
      </c>
      <c r="O6" s="7">
        <v>1.9869311000000001</v>
      </c>
      <c r="P6" s="7">
        <v>8.94</v>
      </c>
      <c r="Q6" s="7">
        <v>2.8E-3</v>
      </c>
    </row>
    <row r="7" spans="1:17" x14ac:dyDescent="0.25">
      <c r="A7" s="1">
        <v>-0.14000000000000001</v>
      </c>
      <c r="B7" s="1">
        <v>-7.0000000000000007E-2</v>
      </c>
      <c r="C7" s="1">
        <v>0.71</v>
      </c>
      <c r="D7" s="1">
        <v>0.28000000000000003</v>
      </c>
      <c r="E7" s="1" t="s">
        <v>0</v>
      </c>
      <c r="F7" s="1">
        <v>1</v>
      </c>
      <c r="G7" s="6">
        <f t="shared" si="0"/>
        <v>4.7156331739999997</v>
      </c>
      <c r="H7" s="6">
        <f t="shared" si="1"/>
        <v>111.67950134834273</v>
      </c>
      <c r="I7" s="6">
        <f t="shared" si="2"/>
        <v>0.99112527134009443</v>
      </c>
      <c r="J7" s="6" t="str">
        <f t="shared" si="3"/>
        <v>Failed</v>
      </c>
      <c r="K7" s="11">
        <f t="shared" si="4"/>
        <v>1</v>
      </c>
      <c r="M7" s="8" t="s">
        <v>2</v>
      </c>
      <c r="N7" s="7">
        <v>-6.5576948000000002</v>
      </c>
      <c r="O7" s="7">
        <v>2.9053811999999999</v>
      </c>
      <c r="P7" s="7">
        <v>5.09</v>
      </c>
      <c r="Q7" s="7">
        <v>2.4E-2</v>
      </c>
    </row>
    <row r="8" spans="1:17" x14ac:dyDescent="0.25">
      <c r="A8" s="1">
        <v>0.04</v>
      </c>
      <c r="B8" s="1">
        <v>0.01</v>
      </c>
      <c r="C8" s="1">
        <v>1.51</v>
      </c>
      <c r="D8" s="1">
        <v>0.71</v>
      </c>
      <c r="E8" s="1" t="s">
        <v>0</v>
      </c>
      <c r="F8" s="1">
        <v>1</v>
      </c>
      <c r="G8" s="6">
        <f t="shared" si="0"/>
        <v>1.1202154700000007</v>
      </c>
      <c r="H8" s="6">
        <f t="shared" si="1"/>
        <v>3.0655146585797826</v>
      </c>
      <c r="I8" s="6">
        <f t="shared" si="2"/>
        <v>0.7540286817341515</v>
      </c>
      <c r="J8" s="6" t="str">
        <f t="shared" si="3"/>
        <v>Failed</v>
      </c>
      <c r="K8" s="11">
        <f t="shared" si="4"/>
        <v>1</v>
      </c>
      <c r="M8" s="8" t="s">
        <v>4</v>
      </c>
      <c r="N8" s="7">
        <v>-3.0187908000000001</v>
      </c>
      <c r="O8" s="7">
        <v>1.0025732000000001</v>
      </c>
      <c r="P8" s="7">
        <v>9.07</v>
      </c>
      <c r="Q8" s="7">
        <v>2.5999999999999999E-3</v>
      </c>
    </row>
    <row r="9" spans="1:17" x14ac:dyDescent="0.25">
      <c r="A9" s="1">
        <v>-7.0000000000000007E-2</v>
      </c>
      <c r="B9" s="1">
        <v>-0.06</v>
      </c>
      <c r="C9" s="1">
        <v>1.37</v>
      </c>
      <c r="D9" s="1">
        <v>0.4</v>
      </c>
      <c r="E9" s="1" t="s">
        <v>0</v>
      </c>
      <c r="F9" s="1">
        <v>1</v>
      </c>
      <c r="G9" s="6">
        <f t="shared" si="0"/>
        <v>2.2641926099999994</v>
      </c>
      <c r="H9" s="6">
        <f t="shared" si="1"/>
        <v>9.623351665735985</v>
      </c>
      <c r="I9" s="6">
        <f t="shared" si="2"/>
        <v>0.90586774951399296</v>
      </c>
      <c r="J9" s="6" t="str">
        <f t="shared" si="3"/>
        <v>Failed</v>
      </c>
      <c r="K9" s="11">
        <f t="shared" si="4"/>
        <v>1</v>
      </c>
    </row>
    <row r="10" spans="1:17" x14ac:dyDescent="0.25">
      <c r="A10" s="1">
        <v>7.0000000000000007E-2</v>
      </c>
      <c r="B10" s="1">
        <v>-0.01</v>
      </c>
      <c r="C10" s="1">
        <v>1.37</v>
      </c>
      <c r="D10" s="1">
        <v>0.34</v>
      </c>
      <c r="E10" s="1" t="s">
        <v>0</v>
      </c>
      <c r="F10" s="1">
        <v>1</v>
      </c>
      <c r="G10" s="6">
        <f t="shared" si="0"/>
        <v>1.3461153379999997</v>
      </c>
      <c r="H10" s="6">
        <f t="shared" si="1"/>
        <v>3.8424698040990113</v>
      </c>
      <c r="I10" s="6">
        <f t="shared" si="2"/>
        <v>0.79349380781816581</v>
      </c>
      <c r="J10" s="6" t="str">
        <f t="shared" si="3"/>
        <v>Failed</v>
      </c>
      <c r="K10" s="11">
        <f t="shared" si="4"/>
        <v>1</v>
      </c>
    </row>
    <row r="11" spans="1:17" x14ac:dyDescent="0.25">
      <c r="A11" s="1">
        <v>-0.14000000000000001</v>
      </c>
      <c r="B11" s="1">
        <v>-0.14000000000000001</v>
      </c>
      <c r="C11" s="1">
        <v>1.42</v>
      </c>
      <c r="D11" s="1">
        <v>0.43</v>
      </c>
      <c r="E11" s="1" t="s">
        <v>0</v>
      </c>
      <c r="F11" s="1">
        <v>1</v>
      </c>
      <c r="G11" s="6">
        <f t="shared" si="0"/>
        <v>2.5722917059999997</v>
      </c>
      <c r="H11" s="6">
        <f t="shared" si="1"/>
        <v>13.095801805734295</v>
      </c>
      <c r="I11" s="6">
        <f t="shared" si="2"/>
        <v>0.92905689127998448</v>
      </c>
      <c r="J11" s="6" t="str">
        <f t="shared" si="3"/>
        <v>Failed</v>
      </c>
      <c r="K11" s="11">
        <f t="shared" si="4"/>
        <v>1</v>
      </c>
    </row>
    <row r="12" spans="1:17" x14ac:dyDescent="0.25">
      <c r="A12" s="1">
        <v>-0.23</v>
      </c>
      <c r="B12" s="1">
        <v>-0.3</v>
      </c>
      <c r="C12" s="1">
        <v>0.33</v>
      </c>
      <c r="D12" s="1">
        <v>0.18</v>
      </c>
      <c r="E12" s="1" t="s">
        <v>0</v>
      </c>
      <c r="F12" s="1">
        <v>1</v>
      </c>
      <c r="G12" s="6">
        <f t="shared" si="0"/>
        <v>6.4529662100000005</v>
      </c>
      <c r="H12" s="6">
        <f t="shared" si="1"/>
        <v>634.5818068187773</v>
      </c>
      <c r="I12" s="6">
        <f t="shared" si="2"/>
        <v>0.99842663841338508</v>
      </c>
      <c r="J12" s="6" t="str">
        <f t="shared" si="3"/>
        <v>Failed</v>
      </c>
      <c r="K12" s="11">
        <f t="shared" si="4"/>
        <v>1</v>
      </c>
    </row>
    <row r="13" spans="1:17" x14ac:dyDescent="0.25">
      <c r="A13" s="1">
        <v>7.0000000000000007E-2</v>
      </c>
      <c r="B13" s="1">
        <v>0.02</v>
      </c>
      <c r="C13" s="1">
        <v>1.31</v>
      </c>
      <c r="D13" s="1">
        <v>0.25</v>
      </c>
      <c r="E13" s="1" t="s">
        <v>0</v>
      </c>
      <c r="F13" s="1">
        <v>1</v>
      </c>
      <c r="G13" s="6">
        <f t="shared" si="0"/>
        <v>1.527242786</v>
      </c>
      <c r="H13" s="6">
        <f t="shared" si="1"/>
        <v>4.605461058607375</v>
      </c>
      <c r="I13" s="6">
        <f t="shared" si="2"/>
        <v>0.82160254267319077</v>
      </c>
      <c r="J13" s="6" t="str">
        <f t="shared" si="3"/>
        <v>Failed</v>
      </c>
      <c r="K13" s="11">
        <f t="shared" si="4"/>
        <v>1</v>
      </c>
    </row>
    <row r="14" spans="1:17" x14ac:dyDescent="0.25">
      <c r="A14" s="1">
        <v>0.01</v>
      </c>
      <c r="B14" s="1">
        <v>0</v>
      </c>
      <c r="C14" s="1">
        <v>2.15</v>
      </c>
      <c r="D14" s="1">
        <v>0.7</v>
      </c>
      <c r="E14" s="1" t="s">
        <v>0</v>
      </c>
      <c r="F14" s="1">
        <v>1</v>
      </c>
      <c r="G14" s="6">
        <f t="shared" si="0"/>
        <v>-0.61507979800000001</v>
      </c>
      <c r="H14" s="6">
        <f t="shared" si="1"/>
        <v>0.54059775496843199</v>
      </c>
      <c r="I14" s="6">
        <f t="shared" si="2"/>
        <v>0.35090129998242742</v>
      </c>
      <c r="J14" s="6" t="str">
        <f t="shared" si="3"/>
        <v>OK</v>
      </c>
      <c r="K14" s="11">
        <f t="shared" si="4"/>
        <v>0</v>
      </c>
    </row>
    <row r="15" spans="1:17" x14ac:dyDescent="0.25">
      <c r="A15" s="1">
        <v>-0.28000000000000003</v>
      </c>
      <c r="B15" s="1">
        <v>-0.23</v>
      </c>
      <c r="C15" s="1">
        <v>1.19</v>
      </c>
      <c r="D15" s="1">
        <v>0.66</v>
      </c>
      <c r="E15" s="1" t="s">
        <v>0</v>
      </c>
      <c r="F15" s="1">
        <v>1</v>
      </c>
      <c r="G15" s="6">
        <f t="shared" si="0"/>
        <v>4.1846908620000001</v>
      </c>
      <c r="H15" s="6">
        <f t="shared" si="1"/>
        <v>65.673195697970371</v>
      </c>
      <c r="I15" s="6">
        <f t="shared" si="2"/>
        <v>0.98500146888818707</v>
      </c>
      <c r="J15" s="6" t="str">
        <f t="shared" si="3"/>
        <v>Failed</v>
      </c>
      <c r="K15" s="11">
        <f t="shared" si="4"/>
        <v>1</v>
      </c>
    </row>
    <row r="16" spans="1:17" x14ac:dyDescent="0.25">
      <c r="A16" s="1">
        <v>0.15</v>
      </c>
      <c r="B16" s="1">
        <v>0.05</v>
      </c>
      <c r="C16" s="1">
        <v>1.88</v>
      </c>
      <c r="D16" s="1">
        <v>0.27</v>
      </c>
      <c r="E16" s="1" t="s">
        <v>0</v>
      </c>
      <c r="F16" s="1">
        <v>1</v>
      </c>
      <c r="G16" s="6">
        <f t="shared" si="0"/>
        <v>-0.71808355399999968</v>
      </c>
      <c r="H16" s="6">
        <f t="shared" si="1"/>
        <v>0.48768598480857522</v>
      </c>
      <c r="I16" s="6">
        <f t="shared" si="2"/>
        <v>0.32781513692308334</v>
      </c>
      <c r="J16" s="6" t="str">
        <f t="shared" si="3"/>
        <v>OK</v>
      </c>
      <c r="K16" s="11">
        <f t="shared" si="4"/>
        <v>0</v>
      </c>
    </row>
    <row r="17" spans="1:11" x14ac:dyDescent="0.25">
      <c r="A17" s="1">
        <v>0.37</v>
      </c>
      <c r="B17" s="1">
        <v>0.11</v>
      </c>
      <c r="C17" s="1">
        <v>1.99</v>
      </c>
      <c r="D17" s="1">
        <v>0.38</v>
      </c>
      <c r="E17" s="1" t="s">
        <v>0</v>
      </c>
      <c r="F17" s="1">
        <v>1</v>
      </c>
      <c r="G17" s="6">
        <f t="shared" si="0"/>
        <v>-2.4928433979999998</v>
      </c>
      <c r="H17" s="6">
        <f t="shared" si="1"/>
        <v>8.2674555384493711E-2</v>
      </c>
      <c r="I17" s="6">
        <f t="shared" si="2"/>
        <v>7.6361409782215894E-2</v>
      </c>
      <c r="J17" s="6" t="str">
        <f t="shared" si="3"/>
        <v>OK</v>
      </c>
      <c r="K17" s="11">
        <f t="shared" si="4"/>
        <v>0</v>
      </c>
    </row>
    <row r="18" spans="1:11" x14ac:dyDescent="0.25">
      <c r="A18" s="1">
        <v>-0.08</v>
      </c>
      <c r="B18" s="1">
        <v>-0.08</v>
      </c>
      <c r="C18" s="1">
        <v>1.51</v>
      </c>
      <c r="D18" s="1">
        <v>0.42</v>
      </c>
      <c r="E18" s="1" t="s">
        <v>0</v>
      </c>
      <c r="F18" s="1">
        <v>1</v>
      </c>
      <c r="G18" s="6">
        <f t="shared" si="0"/>
        <v>1.9071388460000005</v>
      </c>
      <c r="H18" s="6">
        <f t="shared" si="1"/>
        <v>6.7337947862353005</v>
      </c>
      <c r="I18" s="6">
        <f t="shared" si="2"/>
        <v>0.87069737074226328</v>
      </c>
      <c r="J18" s="6" t="str">
        <f t="shared" si="3"/>
        <v>Failed</v>
      </c>
      <c r="K18" s="11">
        <f t="shared" si="4"/>
        <v>1</v>
      </c>
    </row>
    <row r="19" spans="1:11" x14ac:dyDescent="0.25">
      <c r="A19" s="1">
        <v>0.05</v>
      </c>
      <c r="B19" s="1">
        <v>0.03</v>
      </c>
      <c r="C19" s="1">
        <v>1.68</v>
      </c>
      <c r="D19" s="1">
        <v>0.95</v>
      </c>
      <c r="E19" s="1" t="s">
        <v>0</v>
      </c>
      <c r="F19" s="1">
        <v>1</v>
      </c>
      <c r="G19" s="6">
        <f t="shared" si="0"/>
        <v>0.54144408600000027</v>
      </c>
      <c r="H19" s="6">
        <f t="shared" si="1"/>
        <v>1.7184867137989894</v>
      </c>
      <c r="I19" s="6">
        <f t="shared" si="2"/>
        <v>0.63214828495426589</v>
      </c>
      <c r="J19" s="6" t="str">
        <f t="shared" si="3"/>
        <v>Failed</v>
      </c>
      <c r="K19" s="11">
        <f t="shared" si="4"/>
        <v>1</v>
      </c>
    </row>
    <row r="20" spans="1:11" x14ac:dyDescent="0.25">
      <c r="A20" s="1">
        <v>0.01</v>
      </c>
      <c r="B20" s="1">
        <v>0</v>
      </c>
      <c r="C20" s="1">
        <v>1.26</v>
      </c>
      <c r="D20" s="1">
        <v>0.6</v>
      </c>
      <c r="E20" s="1" t="s">
        <v>0</v>
      </c>
      <c r="F20" s="1">
        <v>1</v>
      </c>
      <c r="G20" s="6">
        <f t="shared" si="0"/>
        <v>2.0716440139999994</v>
      </c>
      <c r="H20" s="6">
        <f t="shared" si="1"/>
        <v>7.9378623534088044</v>
      </c>
      <c r="I20" s="6">
        <f t="shared" si="2"/>
        <v>0.88811642421203651</v>
      </c>
      <c r="J20" s="6" t="str">
        <f t="shared" si="3"/>
        <v>Failed</v>
      </c>
      <c r="K20" s="11">
        <f t="shared" si="4"/>
        <v>1</v>
      </c>
    </row>
    <row r="21" spans="1:11" x14ac:dyDescent="0.25">
      <c r="A21" s="1">
        <v>0.12</v>
      </c>
      <c r="B21" s="1">
        <v>0.11</v>
      </c>
      <c r="C21" s="1">
        <v>1.1399999999999999</v>
      </c>
      <c r="D21" s="1">
        <v>0.17</v>
      </c>
      <c r="E21" s="1" t="s">
        <v>0</v>
      </c>
      <c r="F21" s="1">
        <v>1</v>
      </c>
      <c r="G21" s="6">
        <f t="shared" si="0"/>
        <v>1.7125524820000004</v>
      </c>
      <c r="H21" s="6">
        <f t="shared" si="1"/>
        <v>5.5430920786547935</v>
      </c>
      <c r="I21" s="6">
        <f t="shared" si="2"/>
        <v>0.84716705985809815</v>
      </c>
      <c r="J21" s="6" t="str">
        <f t="shared" si="3"/>
        <v>Failed</v>
      </c>
      <c r="K21" s="11">
        <f t="shared" si="4"/>
        <v>1</v>
      </c>
    </row>
    <row r="22" spans="1:11" x14ac:dyDescent="0.25">
      <c r="A22" s="1">
        <v>-0.28000000000000003</v>
      </c>
      <c r="B22" s="1">
        <v>-0.27</v>
      </c>
      <c r="C22" s="1">
        <v>1.27</v>
      </c>
      <c r="D22" s="1">
        <v>0.51</v>
      </c>
      <c r="E22" s="1" t="s">
        <v>0</v>
      </c>
      <c r="F22" s="1">
        <v>1</v>
      </c>
      <c r="G22" s="6">
        <f t="shared" si="0"/>
        <v>3.9431875980000002</v>
      </c>
      <c r="H22" s="6">
        <f t="shared" si="1"/>
        <v>51.582764635552202</v>
      </c>
      <c r="I22" s="6">
        <f t="shared" si="2"/>
        <v>0.98098236167438257</v>
      </c>
      <c r="J22" s="6" t="str">
        <f t="shared" si="3"/>
        <v>Failed</v>
      </c>
      <c r="K22" s="11">
        <f t="shared" si="4"/>
        <v>1</v>
      </c>
    </row>
    <row r="23" spans="1:11" x14ac:dyDescent="0.25">
      <c r="A23" s="1">
        <v>0.51</v>
      </c>
      <c r="B23" s="1">
        <v>0.1</v>
      </c>
      <c r="C23" s="1">
        <v>2.4900000000000002</v>
      </c>
      <c r="D23" s="1">
        <v>0.54</v>
      </c>
      <c r="E23" s="1" t="s">
        <v>1</v>
      </c>
      <c r="F23" s="1">
        <v>0</v>
      </c>
      <c r="G23" s="6">
        <f t="shared" si="0"/>
        <v>-4.9203160700000002</v>
      </c>
      <c r="H23" s="6">
        <f t="shared" si="1"/>
        <v>7.2968241750559068E-3</v>
      </c>
      <c r="I23" s="6">
        <f t="shared" si="2"/>
        <v>7.2439662271662313E-3</v>
      </c>
      <c r="J23" s="6" t="str">
        <f t="shared" si="3"/>
        <v>OK</v>
      </c>
      <c r="K23" s="11">
        <f t="shared" si="4"/>
        <v>1</v>
      </c>
    </row>
    <row r="24" spans="1:11" x14ac:dyDescent="0.25">
      <c r="A24" s="1">
        <v>0.08</v>
      </c>
      <c r="B24" s="1">
        <v>0.02</v>
      </c>
      <c r="C24" s="1">
        <v>2.0099999999999998</v>
      </c>
      <c r="D24" s="1">
        <v>0.53</v>
      </c>
      <c r="E24" s="1" t="s">
        <v>1</v>
      </c>
      <c r="F24" s="1">
        <v>0</v>
      </c>
      <c r="G24" s="6">
        <f t="shared" si="0"/>
        <v>-0.65148772199999971</v>
      </c>
      <c r="H24" s="6">
        <f t="shared" si="1"/>
        <v>0.52126969521386035</v>
      </c>
      <c r="I24" s="6">
        <f t="shared" si="2"/>
        <v>0.34265436092880303</v>
      </c>
      <c r="J24" s="6" t="str">
        <f t="shared" si="3"/>
        <v>OK</v>
      </c>
      <c r="K24" s="11">
        <f t="shared" si="4"/>
        <v>1</v>
      </c>
    </row>
    <row r="25" spans="1:11" x14ac:dyDescent="0.25">
      <c r="A25" s="1">
        <v>0.38</v>
      </c>
      <c r="B25" s="1">
        <v>0.11</v>
      </c>
      <c r="C25" s="1">
        <v>3.27</v>
      </c>
      <c r="D25" s="1">
        <v>0.35</v>
      </c>
      <c r="E25" s="1" t="s">
        <v>1</v>
      </c>
      <c r="F25" s="1">
        <v>0</v>
      </c>
      <c r="G25" s="6">
        <f t="shared" si="0"/>
        <v>-6.4224725700000009</v>
      </c>
      <c r="H25" s="6">
        <f t="shared" si="1"/>
        <v>1.6246342426194885E-3</v>
      </c>
      <c r="I25" s="6">
        <f t="shared" si="2"/>
        <v>1.621999087360665E-3</v>
      </c>
      <c r="J25" s="6" t="str">
        <f t="shared" si="3"/>
        <v>OK</v>
      </c>
      <c r="K25" s="11">
        <f t="shared" si="4"/>
        <v>1</v>
      </c>
    </row>
    <row r="26" spans="1:11" x14ac:dyDescent="0.25">
      <c r="A26" s="1">
        <v>0.19</v>
      </c>
      <c r="B26" s="1">
        <v>0.05</v>
      </c>
      <c r="C26" s="1">
        <v>2.25</v>
      </c>
      <c r="D26" s="1">
        <v>0.33</v>
      </c>
      <c r="E26" s="1" t="s">
        <v>1</v>
      </c>
      <c r="F26" s="1">
        <v>0</v>
      </c>
      <c r="G26" s="6">
        <f t="shared" si="0"/>
        <v>-2.0973439420000002</v>
      </c>
      <c r="H26" s="6">
        <f t="shared" si="1"/>
        <v>0.12278211195483034</v>
      </c>
      <c r="I26" s="6">
        <f t="shared" si="2"/>
        <v>0.10935524412751767</v>
      </c>
      <c r="J26" s="6" t="str">
        <f t="shared" si="3"/>
        <v>OK</v>
      </c>
      <c r="K26" s="11">
        <f t="shared" si="4"/>
        <v>1</v>
      </c>
    </row>
    <row r="27" spans="1:11" x14ac:dyDescent="0.25">
      <c r="A27" s="1">
        <v>0.32</v>
      </c>
      <c r="B27" s="1">
        <v>7.0000000000000007E-2</v>
      </c>
      <c r="C27" s="1">
        <v>4.24</v>
      </c>
      <c r="D27" s="1">
        <v>0.63</v>
      </c>
      <c r="E27" s="1" t="s">
        <v>1</v>
      </c>
      <c r="F27" s="1">
        <v>0</v>
      </c>
      <c r="G27" s="6">
        <f t="shared" si="0"/>
        <v>-8.9572379580000003</v>
      </c>
      <c r="H27" s="6">
        <f t="shared" si="1"/>
        <v>1.288015180836161E-4</v>
      </c>
      <c r="I27" s="6">
        <f t="shared" si="2"/>
        <v>1.2878493038907571E-4</v>
      </c>
      <c r="J27" s="6" t="str">
        <f t="shared" si="3"/>
        <v>OK</v>
      </c>
      <c r="K27" s="11">
        <f t="shared" si="4"/>
        <v>1</v>
      </c>
    </row>
    <row r="28" spans="1:11" x14ac:dyDescent="0.25">
      <c r="A28" s="1">
        <v>0.31</v>
      </c>
      <c r="B28" s="1">
        <v>0.05</v>
      </c>
      <c r="C28" s="1">
        <v>4.45</v>
      </c>
      <c r="D28" s="1">
        <v>0.69</v>
      </c>
      <c r="E28" s="1" t="s">
        <v>1</v>
      </c>
      <c r="F28" s="1">
        <v>0</v>
      </c>
      <c r="G28" s="6">
        <f t="shared" si="0"/>
        <v>-9.5256070780000019</v>
      </c>
      <c r="H28" s="6">
        <f t="shared" si="1"/>
        <v>7.2959426113357439E-5</v>
      </c>
      <c r="I28" s="6">
        <f t="shared" si="2"/>
        <v>7.2954103423839025E-5</v>
      </c>
      <c r="J28" s="6" t="str">
        <f t="shared" si="3"/>
        <v>OK</v>
      </c>
      <c r="K28" s="11">
        <f t="shared" si="4"/>
        <v>1</v>
      </c>
    </row>
    <row r="29" spans="1:11" x14ac:dyDescent="0.25">
      <c r="A29" s="1">
        <v>0.12</v>
      </c>
      <c r="B29" s="1">
        <v>0.05</v>
      </c>
      <c r="C29" s="1">
        <v>2.52</v>
      </c>
      <c r="D29" s="1">
        <v>0.69</v>
      </c>
      <c r="E29" s="1" t="s">
        <v>1</v>
      </c>
      <c r="F29" s="1">
        <v>0</v>
      </c>
      <c r="G29" s="6">
        <f t="shared" si="0"/>
        <v>-2.4533788220000003</v>
      </c>
      <c r="H29" s="6">
        <f t="shared" si="1"/>
        <v>8.6002507859227417E-2</v>
      </c>
      <c r="I29" s="6">
        <f t="shared" si="2"/>
        <v>7.9191813312437992E-2</v>
      </c>
      <c r="J29" s="6" t="str">
        <f t="shared" si="3"/>
        <v>OK</v>
      </c>
      <c r="K29" s="11">
        <f t="shared" si="4"/>
        <v>1</v>
      </c>
    </row>
    <row r="30" spans="1:11" x14ac:dyDescent="0.25">
      <c r="A30" s="1">
        <v>-0.02</v>
      </c>
      <c r="B30" s="1">
        <v>0.02</v>
      </c>
      <c r="C30" s="1">
        <v>2.0499999999999998</v>
      </c>
      <c r="D30" s="1">
        <v>0.35</v>
      </c>
      <c r="E30" s="1" t="s">
        <v>1</v>
      </c>
      <c r="F30" s="1">
        <v>0</v>
      </c>
      <c r="G30" s="6">
        <f t="shared" si="0"/>
        <v>-0.11646987399999986</v>
      </c>
      <c r="H30" s="6">
        <f t="shared" si="1"/>
        <v>0.8900569104272682</v>
      </c>
      <c r="I30" s="6">
        <f t="shared" si="2"/>
        <v>0.47091540234418711</v>
      </c>
      <c r="J30" s="6" t="str">
        <f t="shared" si="3"/>
        <v>OK</v>
      </c>
      <c r="K30" s="11">
        <f t="shared" si="4"/>
        <v>1</v>
      </c>
    </row>
    <row r="31" spans="1:11" x14ac:dyDescent="0.25">
      <c r="A31" s="1">
        <v>0.22</v>
      </c>
      <c r="B31" s="1">
        <v>0.08</v>
      </c>
      <c r="C31" s="1">
        <v>2.35</v>
      </c>
      <c r="D31" s="1">
        <v>0.4</v>
      </c>
      <c r="E31" s="1" t="s">
        <v>1</v>
      </c>
      <c r="F31" s="1">
        <v>0</v>
      </c>
      <c r="G31" s="6">
        <f t="shared" si="0"/>
        <v>-2.5959538660000003</v>
      </c>
      <c r="H31" s="6">
        <f t="shared" si="1"/>
        <v>7.4574707859074496E-2</v>
      </c>
      <c r="I31" s="6">
        <f t="shared" si="2"/>
        <v>6.9399277047617447E-2</v>
      </c>
      <c r="J31" s="6" t="str">
        <f t="shared" si="3"/>
        <v>OK</v>
      </c>
      <c r="K31" s="11">
        <f t="shared" si="4"/>
        <v>1</v>
      </c>
    </row>
    <row r="32" spans="1:11" x14ac:dyDescent="0.25">
      <c r="A32" s="1">
        <v>0.17</v>
      </c>
      <c r="B32" s="1">
        <v>7.0000000000000007E-2</v>
      </c>
      <c r="C32" s="1">
        <v>1.8</v>
      </c>
      <c r="D32" s="1">
        <v>0.52</v>
      </c>
      <c r="E32" s="1" t="s">
        <v>1</v>
      </c>
      <c r="F32" s="1">
        <v>0</v>
      </c>
      <c r="G32" s="6">
        <f t="shared" si="0"/>
        <v>-0.60773418600000007</v>
      </c>
      <c r="H32" s="6">
        <f t="shared" si="1"/>
        <v>0.54458339689264623</v>
      </c>
      <c r="I32" s="6">
        <f t="shared" si="2"/>
        <v>0.35257623381697961</v>
      </c>
      <c r="J32" s="6" t="str">
        <f t="shared" si="3"/>
        <v>OK</v>
      </c>
      <c r="K32" s="11">
        <f t="shared" si="4"/>
        <v>1</v>
      </c>
    </row>
    <row r="33" spans="1:11" x14ac:dyDescent="0.25">
      <c r="A33" s="1">
        <v>0.15</v>
      </c>
      <c r="B33" s="1">
        <v>0.05</v>
      </c>
      <c r="C33" s="1">
        <v>2.17</v>
      </c>
      <c r="D33" s="1">
        <v>0.55000000000000004</v>
      </c>
      <c r="E33" s="1" t="s">
        <v>1</v>
      </c>
      <c r="F33" s="1">
        <v>0</v>
      </c>
      <c r="G33" s="6">
        <f t="shared" si="0"/>
        <v>-1.5935328860000002</v>
      </c>
      <c r="H33" s="6">
        <f t="shared" si="1"/>
        <v>0.20320643692480259</v>
      </c>
      <c r="I33" s="6">
        <f t="shared" si="2"/>
        <v>0.16888742504084733</v>
      </c>
      <c r="J33" s="6" t="str">
        <f t="shared" si="3"/>
        <v>OK</v>
      </c>
      <c r="K33" s="11">
        <f t="shared" si="4"/>
        <v>1</v>
      </c>
    </row>
    <row r="34" spans="1:11" x14ac:dyDescent="0.25">
      <c r="A34" s="1">
        <v>-0.1</v>
      </c>
      <c r="B34" s="1">
        <v>-0.01</v>
      </c>
      <c r="C34" s="1">
        <v>2.5</v>
      </c>
      <c r="D34" s="1">
        <v>0.57999999999999996</v>
      </c>
      <c r="E34" s="1" t="s">
        <v>1</v>
      </c>
      <c r="F34" s="1">
        <v>0</v>
      </c>
      <c r="G34" s="6">
        <f t="shared" si="0"/>
        <v>-0.95031014999999996</v>
      </c>
      <c r="H34" s="6">
        <f t="shared" si="1"/>
        <v>0.38662109432504793</v>
      </c>
      <c r="I34" s="6">
        <f t="shared" si="2"/>
        <v>0.27882245258445293</v>
      </c>
      <c r="J34" s="6" t="str">
        <f t="shared" si="3"/>
        <v>OK</v>
      </c>
      <c r="K34" s="11">
        <f t="shared" si="4"/>
        <v>1</v>
      </c>
    </row>
    <row r="35" spans="1:11" x14ac:dyDescent="0.25">
      <c r="A35" s="1">
        <v>0.14000000000000001</v>
      </c>
      <c r="B35" s="1">
        <v>-0.03</v>
      </c>
      <c r="C35" s="1">
        <v>0.46</v>
      </c>
      <c r="D35" s="1">
        <v>0.26</v>
      </c>
      <c r="E35" s="1" t="s">
        <v>1</v>
      </c>
      <c r="F35" s="1">
        <v>0</v>
      </c>
      <c r="G35" s="6">
        <f t="shared" si="0"/>
        <v>3.6341763300000003</v>
      </c>
      <c r="H35" s="6">
        <f t="shared" si="1"/>
        <v>37.870647131357167</v>
      </c>
      <c r="I35" s="6">
        <f t="shared" si="2"/>
        <v>0.97427364672832284</v>
      </c>
      <c r="J35" s="6" t="str">
        <f t="shared" si="3"/>
        <v>Failed</v>
      </c>
      <c r="K35" s="11">
        <f t="shared" si="4"/>
        <v>0</v>
      </c>
    </row>
    <row r="36" spans="1:11" x14ac:dyDescent="0.25">
      <c r="A36" s="1">
        <v>0.14000000000000001</v>
      </c>
      <c r="B36" s="1">
        <v>7.0000000000000007E-2</v>
      </c>
      <c r="C36" s="1">
        <v>2.61</v>
      </c>
      <c r="D36" s="1">
        <v>0.52</v>
      </c>
      <c r="E36" s="1" t="s">
        <v>1</v>
      </c>
      <c r="F36" s="1">
        <v>0</v>
      </c>
      <c r="G36" s="6">
        <f t="shared" si="0"/>
        <v>-2.8562238899999999</v>
      </c>
      <c r="H36" s="6">
        <f t="shared" si="1"/>
        <v>5.7485422216023825E-2</v>
      </c>
      <c r="I36" s="6">
        <f t="shared" si="2"/>
        <v>5.4360486686955631E-2</v>
      </c>
      <c r="J36" s="6" t="str">
        <f t="shared" si="3"/>
        <v>OK</v>
      </c>
      <c r="K36" s="11">
        <f t="shared" si="4"/>
        <v>1</v>
      </c>
    </row>
    <row r="37" spans="1:11" x14ac:dyDescent="0.25">
      <c r="A37" s="1">
        <v>0.15</v>
      </c>
      <c r="B37" s="1">
        <v>0.06</v>
      </c>
      <c r="C37" s="1">
        <v>2.23</v>
      </c>
      <c r="D37" s="1">
        <v>0.56000000000000005</v>
      </c>
      <c r="E37" s="1" t="s">
        <v>1</v>
      </c>
      <c r="F37" s="1">
        <v>0</v>
      </c>
      <c r="G37" s="6">
        <f t="shared" si="0"/>
        <v>-1.774660334</v>
      </c>
      <c r="H37" s="6">
        <f t="shared" si="1"/>
        <v>0.16954102704284113</v>
      </c>
      <c r="I37" s="6">
        <f t="shared" si="2"/>
        <v>0.14496372775525621</v>
      </c>
      <c r="J37" s="6" t="str">
        <f t="shared" si="3"/>
        <v>OK</v>
      </c>
      <c r="K37" s="11">
        <f t="shared" si="4"/>
        <v>1</v>
      </c>
    </row>
    <row r="38" spans="1:11" x14ac:dyDescent="0.25">
      <c r="A38" s="1">
        <v>0.16</v>
      </c>
      <c r="B38" s="1">
        <v>0.05</v>
      </c>
      <c r="C38" s="1">
        <v>2.31</v>
      </c>
      <c r="D38" s="1">
        <v>0.2</v>
      </c>
      <c r="E38" s="1" t="s">
        <v>1</v>
      </c>
      <c r="F38" s="1">
        <v>0</v>
      </c>
      <c r="G38" s="6">
        <f t="shared" si="0"/>
        <v>-2.0817405460000007</v>
      </c>
      <c r="H38" s="6">
        <f t="shared" si="1"/>
        <v>0.12471295454577873</v>
      </c>
      <c r="I38" s="6">
        <f t="shared" si="2"/>
        <v>0.1108842518810897</v>
      </c>
      <c r="J38" s="6" t="str">
        <f t="shared" si="3"/>
        <v>OK</v>
      </c>
      <c r="K38" s="11">
        <f t="shared" si="4"/>
        <v>1</v>
      </c>
    </row>
    <row r="39" spans="1:11" x14ac:dyDescent="0.25">
      <c r="A39" s="1">
        <v>0.28999999999999998</v>
      </c>
      <c r="B39" s="1">
        <v>0.06</v>
      </c>
      <c r="C39" s="1">
        <v>1.84</v>
      </c>
      <c r="D39" s="1">
        <v>0.38</v>
      </c>
      <c r="E39" s="1" t="s">
        <v>1</v>
      </c>
      <c r="F39" s="1">
        <v>0</v>
      </c>
      <c r="G39" s="6">
        <f t="shared" si="0"/>
        <v>-1.5154091940000001</v>
      </c>
      <c r="H39" s="6">
        <f t="shared" si="1"/>
        <v>0.21971825905717282</v>
      </c>
      <c r="I39" s="6">
        <f t="shared" si="2"/>
        <v>0.18013853398161991</v>
      </c>
      <c r="J39" s="6" t="str">
        <f t="shared" si="3"/>
        <v>OK</v>
      </c>
      <c r="K39" s="11">
        <f t="shared" si="4"/>
        <v>1</v>
      </c>
    </row>
    <row r="40" spans="1:11" x14ac:dyDescent="0.25">
      <c r="A40" s="1">
        <v>0.54</v>
      </c>
      <c r="B40" s="1">
        <v>0.11</v>
      </c>
      <c r="C40" s="1">
        <v>2.33</v>
      </c>
      <c r="D40" s="1">
        <v>0.48</v>
      </c>
      <c r="E40" s="1" t="s">
        <v>1</v>
      </c>
      <c r="F40" s="1">
        <v>0</v>
      </c>
      <c r="G40" s="6">
        <f t="shared" si="0"/>
        <v>-4.6340403860000006</v>
      </c>
      <c r="H40" s="6">
        <f t="shared" si="1"/>
        <v>9.7154256249570806E-3</v>
      </c>
      <c r="I40" s="6">
        <f t="shared" si="2"/>
        <v>9.6219443403509249E-3</v>
      </c>
      <c r="J40" s="6" t="str">
        <f t="shared" si="3"/>
        <v>OK</v>
      </c>
      <c r="K40" s="11">
        <f t="shared" si="4"/>
        <v>1</v>
      </c>
    </row>
    <row r="41" spans="1:11" x14ac:dyDescent="0.25">
      <c r="A41" s="1">
        <v>-0.33</v>
      </c>
      <c r="B41" s="1">
        <v>-0.09</v>
      </c>
      <c r="C41" s="1">
        <v>3.01</v>
      </c>
      <c r="D41" s="1">
        <v>0.47</v>
      </c>
      <c r="E41" s="1" t="s">
        <v>1</v>
      </c>
      <c r="F41" s="1">
        <v>0</v>
      </c>
      <c r="G41" s="6">
        <f t="shared" si="0"/>
        <v>-0.98162365399999985</v>
      </c>
      <c r="H41" s="6">
        <f t="shared" si="1"/>
        <v>0.37470221792424524</v>
      </c>
      <c r="I41" s="6">
        <f t="shared" si="2"/>
        <v>0.27256973404031687</v>
      </c>
      <c r="J41" s="6" t="str">
        <f t="shared" si="3"/>
        <v>OK</v>
      </c>
      <c r="K41" s="11">
        <f t="shared" si="4"/>
        <v>1</v>
      </c>
    </row>
    <row r="42" spans="1:11" x14ac:dyDescent="0.25">
      <c r="A42" s="1">
        <v>0.48</v>
      </c>
      <c r="B42" s="1">
        <v>0.09</v>
      </c>
      <c r="C42" s="1">
        <v>1.24</v>
      </c>
      <c r="D42" s="1">
        <v>0.18</v>
      </c>
      <c r="E42" s="1" t="s">
        <v>1</v>
      </c>
      <c r="F42" s="1">
        <v>0</v>
      </c>
      <c r="G42" s="6">
        <f t="shared" si="0"/>
        <v>-0.95009672599999995</v>
      </c>
      <c r="H42" s="6">
        <f t="shared" si="1"/>
        <v>0.3867036173513671</v>
      </c>
      <c r="I42" s="6">
        <f t="shared" si="2"/>
        <v>0.27886537001322537</v>
      </c>
      <c r="J42" s="6" t="str">
        <f t="shared" si="3"/>
        <v>OK</v>
      </c>
      <c r="K42" s="11">
        <f t="shared" si="4"/>
        <v>1</v>
      </c>
    </row>
    <row r="43" spans="1:11" x14ac:dyDescent="0.25">
      <c r="A43" s="1">
        <v>0.56000000000000005</v>
      </c>
      <c r="B43" s="1">
        <v>0.11</v>
      </c>
      <c r="C43" s="1">
        <v>4.29</v>
      </c>
      <c r="D43" s="1">
        <v>0.44</v>
      </c>
      <c r="E43" s="1" t="s">
        <v>1</v>
      </c>
      <c r="F43" s="1">
        <v>0</v>
      </c>
      <c r="G43" s="6">
        <f t="shared" si="0"/>
        <v>-10.682024250000001</v>
      </c>
      <c r="H43" s="6">
        <f t="shared" si="1"/>
        <v>2.2953864450277076E-5</v>
      </c>
      <c r="I43" s="6">
        <f t="shared" si="2"/>
        <v>2.2953337582477524E-5</v>
      </c>
      <c r="J43" s="6" t="str">
        <f t="shared" si="3"/>
        <v>OK</v>
      </c>
      <c r="K43" s="11">
        <f t="shared" si="4"/>
        <v>1</v>
      </c>
    </row>
    <row r="44" spans="1:11" x14ac:dyDescent="0.25">
      <c r="A44" s="1">
        <v>0.2</v>
      </c>
      <c r="B44" s="1">
        <v>0.08</v>
      </c>
      <c r="C44" s="1">
        <v>1.99</v>
      </c>
      <c r="D44" s="1">
        <v>0.3</v>
      </c>
      <c r="E44" s="1" t="s">
        <v>1</v>
      </c>
      <c r="F44" s="1">
        <v>0</v>
      </c>
      <c r="G44" s="6">
        <f t="shared" si="0"/>
        <v>-1.3780352819999999</v>
      </c>
      <c r="H44" s="6">
        <f t="shared" si="1"/>
        <v>0.25207331985082232</v>
      </c>
      <c r="I44" s="6">
        <f t="shared" si="2"/>
        <v>0.20132472743757171</v>
      </c>
      <c r="J44" s="6" t="str">
        <f t="shared" si="3"/>
        <v>OK</v>
      </c>
      <c r="K44" s="11">
        <f t="shared" si="4"/>
        <v>1</v>
      </c>
    </row>
    <row r="45" spans="1:11" x14ac:dyDescent="0.25">
      <c r="A45" s="1">
        <v>0.47</v>
      </c>
      <c r="B45" s="1">
        <v>0.14000000000000001</v>
      </c>
      <c r="C45" s="1">
        <v>2.92</v>
      </c>
      <c r="D45" s="1">
        <v>0.45</v>
      </c>
      <c r="E45" s="1" t="s">
        <v>1</v>
      </c>
      <c r="F45" s="1">
        <v>0</v>
      </c>
      <c r="G45" s="6">
        <f t="shared" si="0"/>
        <v>-5.9560883220000003</v>
      </c>
      <c r="H45" s="6">
        <f t="shared" si="1"/>
        <v>2.5900235205978863E-3</v>
      </c>
      <c r="I45" s="6">
        <f t="shared" si="2"/>
        <v>2.5833326283289867E-3</v>
      </c>
      <c r="J45" s="6" t="str">
        <f t="shared" si="3"/>
        <v>OK</v>
      </c>
      <c r="K45" s="11">
        <f t="shared" si="4"/>
        <v>1</v>
      </c>
    </row>
    <row r="46" spans="1:11" x14ac:dyDescent="0.25">
      <c r="A46" s="1">
        <v>0.17</v>
      </c>
      <c r="B46" s="1">
        <v>0.04</v>
      </c>
      <c r="C46" s="1">
        <v>2.4500000000000002</v>
      </c>
      <c r="D46" s="1">
        <v>0.14000000000000001</v>
      </c>
      <c r="E46" s="1" t="s">
        <v>1</v>
      </c>
      <c r="F46" s="1">
        <v>0</v>
      </c>
      <c r="G46" s="6">
        <f t="shared" si="0"/>
        <v>-2.5699482060000003</v>
      </c>
      <c r="H46" s="6">
        <f t="shared" si="1"/>
        <v>7.6539509608610765E-2</v>
      </c>
      <c r="I46" s="6">
        <f t="shared" si="2"/>
        <v>7.1097724631061288E-2</v>
      </c>
      <c r="J46" s="6" t="str">
        <f t="shared" si="3"/>
        <v>OK</v>
      </c>
      <c r="K46" s="11">
        <f t="shared" si="4"/>
        <v>1</v>
      </c>
    </row>
    <row r="47" spans="1:11" x14ac:dyDescent="0.25">
      <c r="A47" s="1">
        <v>0.57999999999999996</v>
      </c>
      <c r="B47" s="1">
        <v>0.04</v>
      </c>
      <c r="C47" s="1">
        <v>5.0599999999999996</v>
      </c>
      <c r="D47" s="1">
        <v>0.13</v>
      </c>
      <c r="E47" s="1" t="s">
        <v>1</v>
      </c>
      <c r="F47" s="1">
        <v>0</v>
      </c>
      <c r="G47" s="6">
        <f t="shared" si="0"/>
        <v>-13.137647061999999</v>
      </c>
      <c r="H47" s="6">
        <f t="shared" si="1"/>
        <v>1.9696650363128806E-6</v>
      </c>
      <c r="I47" s="6">
        <f t="shared" si="2"/>
        <v>1.9696611567401667E-6</v>
      </c>
      <c r="J47" s="6" t="str">
        <f t="shared" si="3"/>
        <v>OK</v>
      </c>
      <c r="K47" s="11">
        <f t="shared" si="4"/>
        <v>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"/>
  <sheetViews>
    <sheetView workbookViewId="0">
      <selection activeCell="C7" sqref="C7"/>
    </sheetView>
  </sheetViews>
  <sheetFormatPr defaultRowHeight="15" x14ac:dyDescent="0.25"/>
  <cols>
    <col min="1" max="1" width="11.7109375" customWidth="1"/>
    <col min="2" max="2" width="39.7109375" customWidth="1"/>
    <col min="3" max="3" width="21.5703125" customWidth="1"/>
  </cols>
  <sheetData>
    <row r="1" spans="1:4" ht="15.75" x14ac:dyDescent="0.25">
      <c r="A1" s="4" t="s">
        <v>14</v>
      </c>
      <c r="B1" s="4" t="s">
        <v>15</v>
      </c>
      <c r="C1" s="5" t="s">
        <v>17</v>
      </c>
    </row>
    <row r="2" spans="1:4" ht="15.75" x14ac:dyDescent="0.25">
      <c r="A2" s="4" t="s">
        <v>2</v>
      </c>
      <c r="B2" s="4" t="s">
        <v>8</v>
      </c>
      <c r="C2" s="13" t="s">
        <v>34</v>
      </c>
      <c r="D2" s="3" t="s">
        <v>18</v>
      </c>
    </row>
    <row r="3" spans="1:4" ht="15.75" x14ac:dyDescent="0.25">
      <c r="A3" s="4" t="s">
        <v>3</v>
      </c>
      <c r="B3" s="4" t="s">
        <v>9</v>
      </c>
      <c r="C3" s="13" t="s">
        <v>34</v>
      </c>
      <c r="D3" s="3" t="s">
        <v>18</v>
      </c>
    </row>
    <row r="4" spans="1:4" ht="15.75" x14ac:dyDescent="0.25">
      <c r="A4" s="4" t="s">
        <v>4</v>
      </c>
      <c r="B4" s="4" t="s">
        <v>10</v>
      </c>
      <c r="C4" s="13" t="s">
        <v>34</v>
      </c>
      <c r="D4" s="3" t="s">
        <v>18</v>
      </c>
    </row>
    <row r="5" spans="1:4" ht="15.75" x14ac:dyDescent="0.25">
      <c r="A5" s="4" t="s">
        <v>5</v>
      </c>
      <c r="B5" s="4" t="s">
        <v>11</v>
      </c>
      <c r="C5" s="13" t="s">
        <v>19</v>
      </c>
      <c r="D5" s="3" t="s">
        <v>18</v>
      </c>
    </row>
    <row r="6" spans="1:4" ht="15.75" x14ac:dyDescent="0.25">
      <c r="A6" s="4" t="s">
        <v>6</v>
      </c>
      <c r="B6" s="4" t="s">
        <v>12</v>
      </c>
    </row>
    <row r="7" spans="1:4" ht="15.75" x14ac:dyDescent="0.25">
      <c r="A7" s="4" t="s">
        <v>7</v>
      </c>
      <c r="B7" s="4" t="s">
        <v>13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2:P48"/>
  <sheetViews>
    <sheetView topLeftCell="B1" workbookViewId="0">
      <selection activeCell="M13" sqref="M13:M14"/>
    </sheetView>
  </sheetViews>
  <sheetFormatPr defaultRowHeight="15" x14ac:dyDescent="0.25"/>
  <cols>
    <col min="1" max="3" width="9.140625" style="1"/>
    <col min="4" max="4" width="10.85546875" customWidth="1"/>
    <col min="5" max="5" width="12" bestFit="1" customWidth="1"/>
    <col min="6" max="6" width="13.42578125" customWidth="1"/>
    <col min="7" max="7" width="8.5703125" bestFit="1" customWidth="1"/>
    <col min="8" max="8" width="9.140625" style="1"/>
    <col min="9" max="9" width="8.140625" customWidth="1"/>
    <col min="10" max="10" width="15.85546875" customWidth="1"/>
    <col min="13" max="13" width="15.42578125" customWidth="1"/>
    <col min="16" max="16" width="11.42578125" customWidth="1"/>
  </cols>
  <sheetData>
    <row r="2" spans="1:16" x14ac:dyDescent="0.25">
      <c r="A2" s="2" t="s">
        <v>2</v>
      </c>
      <c r="B2" s="2" t="s">
        <v>4</v>
      </c>
      <c r="C2" s="2" t="s">
        <v>6</v>
      </c>
      <c r="D2" s="8" t="s">
        <v>42</v>
      </c>
      <c r="E2" s="8" t="s">
        <v>27</v>
      </c>
      <c r="F2" s="17" t="s">
        <v>28</v>
      </c>
      <c r="G2" s="17" t="s">
        <v>30</v>
      </c>
      <c r="H2" s="12">
        <f>SUM(H3:H48)/46</f>
        <v>0.89130434782608692</v>
      </c>
      <c r="I2" s="54" t="s">
        <v>58</v>
      </c>
      <c r="K2" s="9">
        <f>1-H2</f>
        <v>0.10869565217391308</v>
      </c>
      <c r="L2" s="10" t="s">
        <v>48</v>
      </c>
    </row>
    <row r="3" spans="1:16" ht="19.5" thickBot="1" x14ac:dyDescent="0.35">
      <c r="A3" s="1">
        <v>-0.45</v>
      </c>
      <c r="B3" s="1">
        <v>1.0900000000000001</v>
      </c>
      <c r="C3" s="1" t="s">
        <v>0</v>
      </c>
      <c r="D3" s="6">
        <f t="shared" ref="D3:D48" si="0">$K$7+$K$8*A3+$K$9*B3</f>
        <v>5.6013780579999999</v>
      </c>
      <c r="E3" s="6">
        <f>EXP(D3)</f>
        <v>270.7993275941119</v>
      </c>
      <c r="F3" s="11">
        <f>E3/(E3+1)</f>
        <v>0.99632081503345982</v>
      </c>
      <c r="G3" s="11" t="str">
        <f>IF(F3&gt;$I$3,"Failed","OK")</f>
        <v>Failed</v>
      </c>
      <c r="H3" s="11">
        <f t="shared" ref="H3:H48" si="1">IF(C3=G3,1,0)</f>
        <v>1</v>
      </c>
      <c r="I3" s="28">
        <v>0.35</v>
      </c>
      <c r="J3" s="14" t="s">
        <v>49</v>
      </c>
    </row>
    <row r="4" spans="1:16" x14ac:dyDescent="0.25">
      <c r="A4" s="1">
        <v>-0.56000000000000005</v>
      </c>
      <c r="B4" s="1">
        <v>1.51</v>
      </c>
      <c r="C4" s="1" t="s">
        <v>0</v>
      </c>
      <c r="D4" s="6">
        <f t="shared" si="0"/>
        <v>5.0548323500000008</v>
      </c>
      <c r="E4" s="6">
        <f t="shared" ref="E4:E48" si="2">EXP(D4)</f>
        <v>156.77824426814803</v>
      </c>
      <c r="F4" s="11">
        <f t="shared" ref="F4:F48" si="3">E4/(E4+1)</f>
        <v>0.99366199057012905</v>
      </c>
      <c r="G4" s="11" t="str">
        <f t="shared" ref="G4:G48" si="4">IF(F4&gt;$I$3,"Failed","OK")</f>
        <v>Failed</v>
      </c>
      <c r="H4" s="11">
        <f t="shared" si="1"/>
        <v>1</v>
      </c>
      <c r="J4" s="44" t="s">
        <v>32</v>
      </c>
      <c r="K4" s="45"/>
      <c r="L4" s="46"/>
      <c r="P4" s="16" t="s">
        <v>50</v>
      </c>
    </row>
    <row r="5" spans="1:16" x14ac:dyDescent="0.25">
      <c r="A5" s="1">
        <v>0.06</v>
      </c>
      <c r="B5" s="1">
        <v>1.01</v>
      </c>
      <c r="C5" s="1" t="s">
        <v>0</v>
      </c>
      <c r="D5" s="6">
        <f t="shared" si="0"/>
        <v>2.4984569739999998</v>
      </c>
      <c r="E5" s="6">
        <f t="shared" si="2"/>
        <v>12.163710551148748</v>
      </c>
      <c r="F5" s="11">
        <f t="shared" si="3"/>
        <v>0.92403357730220426</v>
      </c>
      <c r="G5" s="11" t="str">
        <f t="shared" si="4"/>
        <v>Failed</v>
      </c>
      <c r="H5" s="11">
        <f t="shared" si="1"/>
        <v>1</v>
      </c>
      <c r="J5" s="47" t="s">
        <v>29</v>
      </c>
      <c r="K5" s="48"/>
      <c r="L5" s="49"/>
      <c r="O5" s="16" t="s">
        <v>41</v>
      </c>
      <c r="P5" s="10" t="s">
        <v>47</v>
      </c>
    </row>
    <row r="6" spans="1:16" x14ac:dyDescent="0.25">
      <c r="A6" s="1">
        <v>-7.0000000000000007E-2</v>
      </c>
      <c r="B6" s="1">
        <v>1.45</v>
      </c>
      <c r="C6" s="1" t="s">
        <v>0</v>
      </c>
      <c r="D6" s="6">
        <f t="shared" si="0"/>
        <v>2.0226893459999999</v>
      </c>
      <c r="E6" s="6">
        <f t="shared" si="2"/>
        <v>7.5586253828995567</v>
      </c>
      <c r="F6" s="11">
        <f t="shared" si="3"/>
        <v>0.8831588070208054</v>
      </c>
      <c r="G6" s="11" t="str">
        <f t="shared" si="4"/>
        <v>Failed</v>
      </c>
      <c r="H6" s="11">
        <f t="shared" si="1"/>
        <v>1</v>
      </c>
      <c r="J6" s="47" t="s">
        <v>20</v>
      </c>
      <c r="K6" s="48" t="s">
        <v>21</v>
      </c>
      <c r="L6" s="49" t="s">
        <v>22</v>
      </c>
      <c r="O6" s="10">
        <v>0.1</v>
      </c>
      <c r="P6" s="10">
        <v>0.75809523809523816</v>
      </c>
    </row>
    <row r="7" spans="1:16" x14ac:dyDescent="0.25">
      <c r="A7" s="1">
        <v>-0.1</v>
      </c>
      <c r="B7" s="1">
        <v>1.56</v>
      </c>
      <c r="C7" s="1" t="s">
        <v>0</v>
      </c>
      <c r="D7" s="6">
        <f t="shared" si="0"/>
        <v>1.8873532019999999</v>
      </c>
      <c r="E7" s="6">
        <f t="shared" si="2"/>
        <v>6.6018717149389143</v>
      </c>
      <c r="F7" s="11">
        <f t="shared" si="3"/>
        <v>0.86845344968991811</v>
      </c>
      <c r="G7" s="11" t="str">
        <f t="shared" si="4"/>
        <v>Failed</v>
      </c>
      <c r="H7" s="11">
        <f t="shared" si="1"/>
        <v>1</v>
      </c>
      <c r="J7" s="47" t="s">
        <v>25</v>
      </c>
      <c r="K7" s="48">
        <v>5.9408973700000001</v>
      </c>
      <c r="L7" s="49">
        <v>1.9869311000000001</v>
      </c>
      <c r="O7" s="10">
        <v>0.2</v>
      </c>
      <c r="P7" s="10">
        <v>0.55809523809523809</v>
      </c>
    </row>
    <row r="8" spans="1:16" x14ac:dyDescent="0.25">
      <c r="A8" s="1">
        <v>-0.14000000000000001</v>
      </c>
      <c r="B8" s="1">
        <v>0.71</v>
      </c>
      <c r="C8" s="1" t="s">
        <v>0</v>
      </c>
      <c r="D8" s="6">
        <f t="shared" si="0"/>
        <v>4.7156331739999997</v>
      </c>
      <c r="E8" s="6">
        <f t="shared" si="2"/>
        <v>111.67950134834273</v>
      </c>
      <c r="F8" s="11">
        <f t="shared" si="3"/>
        <v>0.99112527134009443</v>
      </c>
      <c r="G8" s="11" t="str">
        <f t="shared" si="4"/>
        <v>Failed</v>
      </c>
      <c r="H8" s="11">
        <f t="shared" si="1"/>
        <v>1</v>
      </c>
      <c r="J8" s="50" t="s">
        <v>2</v>
      </c>
      <c r="K8" s="48">
        <v>-6.5576948000000002</v>
      </c>
      <c r="L8" s="49">
        <v>2.9053811999999999</v>
      </c>
      <c r="O8" s="10">
        <v>0.21</v>
      </c>
      <c r="P8" s="10">
        <v>0.51809523809523816</v>
      </c>
    </row>
    <row r="9" spans="1:16" ht="15.75" thickBot="1" x14ac:dyDescent="0.3">
      <c r="A9" s="1">
        <v>0.04</v>
      </c>
      <c r="B9" s="1">
        <v>1.51</v>
      </c>
      <c r="C9" s="1" t="s">
        <v>0</v>
      </c>
      <c r="D9" s="6">
        <f t="shared" si="0"/>
        <v>1.1202154700000007</v>
      </c>
      <c r="E9" s="6">
        <f t="shared" si="2"/>
        <v>3.0655146585797826</v>
      </c>
      <c r="F9" s="11">
        <f t="shared" si="3"/>
        <v>0.7540286817341515</v>
      </c>
      <c r="G9" s="11" t="str">
        <f t="shared" si="4"/>
        <v>Failed</v>
      </c>
      <c r="H9" s="11">
        <f t="shared" si="1"/>
        <v>1</v>
      </c>
      <c r="J9" s="51" t="s">
        <v>4</v>
      </c>
      <c r="K9" s="52">
        <v>-3.0187908000000001</v>
      </c>
      <c r="L9" s="53">
        <v>1.0025732000000001</v>
      </c>
      <c r="O9" s="10">
        <v>0.27</v>
      </c>
      <c r="P9" s="10">
        <v>0.51809523809523816</v>
      </c>
    </row>
    <row r="10" spans="1:16" x14ac:dyDescent="0.25">
      <c r="A10" s="1">
        <v>-7.0000000000000007E-2</v>
      </c>
      <c r="B10" s="1">
        <v>1.37</v>
      </c>
      <c r="C10" s="1" t="s">
        <v>0</v>
      </c>
      <c r="D10" s="6">
        <f t="shared" si="0"/>
        <v>2.2641926099999994</v>
      </c>
      <c r="E10" s="6">
        <f t="shared" si="2"/>
        <v>9.623351665735985</v>
      </c>
      <c r="F10" s="11">
        <f t="shared" si="3"/>
        <v>0.90586774951399296</v>
      </c>
      <c r="G10" s="11" t="str">
        <f t="shared" si="4"/>
        <v>Failed</v>
      </c>
      <c r="H10" s="11">
        <f t="shared" si="1"/>
        <v>1</v>
      </c>
      <c r="O10" s="10">
        <v>0.28999999999999998</v>
      </c>
      <c r="P10" s="10">
        <v>0.39809523809523806</v>
      </c>
    </row>
    <row r="11" spans="1:16" x14ac:dyDescent="0.25">
      <c r="A11" s="1">
        <v>7.0000000000000007E-2</v>
      </c>
      <c r="B11" s="1">
        <v>1.37</v>
      </c>
      <c r="C11" s="1" t="s">
        <v>0</v>
      </c>
      <c r="D11" s="6">
        <f t="shared" si="0"/>
        <v>1.3461153379999997</v>
      </c>
      <c r="E11" s="6">
        <f t="shared" si="2"/>
        <v>3.8424698040990113</v>
      </c>
      <c r="F11" s="11">
        <f t="shared" si="3"/>
        <v>0.79349380781816581</v>
      </c>
      <c r="G11" s="11" t="str">
        <f t="shared" si="4"/>
        <v>Failed</v>
      </c>
      <c r="H11" s="11">
        <f t="shared" si="1"/>
        <v>1</v>
      </c>
      <c r="I11" s="10"/>
      <c r="J11" s="27" t="s">
        <v>38</v>
      </c>
      <c r="K11" s="27"/>
      <c r="L11" s="10"/>
      <c r="O11" s="10">
        <v>0.32</v>
      </c>
      <c r="P11" s="10">
        <v>0.39809523809523806</v>
      </c>
    </row>
    <row r="12" spans="1:16" x14ac:dyDescent="0.25">
      <c r="A12" s="1">
        <v>-0.14000000000000001</v>
      </c>
      <c r="B12" s="1">
        <v>1.42</v>
      </c>
      <c r="C12" s="1" t="s">
        <v>0</v>
      </c>
      <c r="D12" s="6">
        <f t="shared" si="0"/>
        <v>2.5722917059999997</v>
      </c>
      <c r="E12" s="6">
        <f t="shared" si="2"/>
        <v>13.095801805734295</v>
      </c>
      <c r="F12" s="11">
        <f t="shared" si="3"/>
        <v>0.92905689127998448</v>
      </c>
      <c r="G12" s="11" t="str">
        <f t="shared" si="4"/>
        <v>Failed</v>
      </c>
      <c r="H12" s="11">
        <f t="shared" si="1"/>
        <v>1</v>
      </c>
      <c r="I12" s="15" t="s">
        <v>35</v>
      </c>
      <c r="J12" s="15" t="s">
        <v>36</v>
      </c>
      <c r="K12" s="15" t="s">
        <v>1</v>
      </c>
      <c r="L12" s="10" t="s">
        <v>37</v>
      </c>
      <c r="M12" s="10" t="s">
        <v>33</v>
      </c>
      <c r="O12" s="10">
        <v>0.35</v>
      </c>
      <c r="P12" s="15">
        <v>0.59619047619047616</v>
      </c>
    </row>
    <row r="13" spans="1:16" x14ac:dyDescent="0.25">
      <c r="A13" s="1">
        <v>-0.23</v>
      </c>
      <c r="B13" s="1">
        <v>0.33</v>
      </c>
      <c r="C13" s="1" t="s">
        <v>0</v>
      </c>
      <c r="D13" s="6">
        <f t="shared" si="0"/>
        <v>6.4529662100000005</v>
      </c>
      <c r="E13" s="6">
        <f t="shared" si="2"/>
        <v>634.5818068187773</v>
      </c>
      <c r="F13" s="11">
        <f t="shared" si="3"/>
        <v>0.99842663841338508</v>
      </c>
      <c r="G13" s="11" t="str">
        <f t="shared" si="4"/>
        <v>Failed</v>
      </c>
      <c r="H13" s="11">
        <f t="shared" si="1"/>
        <v>1</v>
      </c>
      <c r="I13" s="15" t="s">
        <v>36</v>
      </c>
      <c r="J13" s="15">
        <f>SUM(H3:H23)</f>
        <v>19</v>
      </c>
      <c r="K13" s="15">
        <f>COUNT(H3:H23)-J13</f>
        <v>2</v>
      </c>
      <c r="L13" s="15">
        <f>COUNT(H3:H23)</f>
        <v>21</v>
      </c>
      <c r="M13" s="19">
        <f>K13/L13</f>
        <v>9.5238095238095233E-2</v>
      </c>
      <c r="O13" s="10">
        <v>0.36</v>
      </c>
      <c r="P13" s="10">
        <v>0.79428571428571415</v>
      </c>
    </row>
    <row r="14" spans="1:16" x14ac:dyDescent="0.25">
      <c r="A14" s="1">
        <v>7.0000000000000007E-2</v>
      </c>
      <c r="B14" s="1">
        <v>1.31</v>
      </c>
      <c r="C14" s="1" t="s">
        <v>0</v>
      </c>
      <c r="D14" s="6">
        <f t="shared" si="0"/>
        <v>1.527242786</v>
      </c>
      <c r="E14" s="6">
        <f t="shared" si="2"/>
        <v>4.605461058607375</v>
      </c>
      <c r="F14" s="11">
        <f t="shared" si="3"/>
        <v>0.82160254267319077</v>
      </c>
      <c r="G14" s="11" t="str">
        <f t="shared" si="4"/>
        <v>Failed</v>
      </c>
      <c r="H14" s="11">
        <f t="shared" si="1"/>
        <v>1</v>
      </c>
      <c r="I14" s="15" t="s">
        <v>1</v>
      </c>
      <c r="J14" s="15">
        <f>L14-K14</f>
        <v>3</v>
      </c>
      <c r="K14" s="15">
        <f>SUM(H24:H48)</f>
        <v>22</v>
      </c>
      <c r="L14" s="15">
        <f>COUNT(H24:H48)</f>
        <v>25</v>
      </c>
      <c r="M14" s="19">
        <f>J14/L14</f>
        <v>0.12</v>
      </c>
      <c r="O14" s="10">
        <v>0.5</v>
      </c>
      <c r="P14" s="10">
        <v>0.75428571428571423</v>
      </c>
    </row>
    <row r="15" spans="1:16" x14ac:dyDescent="0.25">
      <c r="A15" s="1">
        <v>0.01</v>
      </c>
      <c r="B15" s="1">
        <v>2.15</v>
      </c>
      <c r="C15" s="1" t="s">
        <v>0</v>
      </c>
      <c r="D15" s="6">
        <f t="shared" si="0"/>
        <v>-0.61507979800000001</v>
      </c>
      <c r="E15" s="6">
        <f t="shared" si="2"/>
        <v>0.54059775496843199</v>
      </c>
      <c r="F15" s="11">
        <f t="shared" si="3"/>
        <v>0.35090129998242742</v>
      </c>
      <c r="G15" s="11" t="str">
        <f t="shared" si="4"/>
        <v>Failed</v>
      </c>
      <c r="H15" s="11">
        <f t="shared" si="1"/>
        <v>1</v>
      </c>
      <c r="I15" s="10"/>
      <c r="J15" s="10"/>
      <c r="K15" s="10"/>
      <c r="L15" s="18" t="s">
        <v>37</v>
      </c>
      <c r="M15" s="20">
        <f>(K13+J14)/(L13+L14)</f>
        <v>0.10869565217391304</v>
      </c>
      <c r="O15" s="10">
        <v>0.6</v>
      </c>
      <c r="P15" s="10">
        <v>0.75428571428571423</v>
      </c>
    </row>
    <row r="16" spans="1:16" ht="18.75" x14ac:dyDescent="0.3">
      <c r="A16" s="1">
        <v>-0.28000000000000003</v>
      </c>
      <c r="B16" s="1">
        <v>1.19</v>
      </c>
      <c r="C16" s="1" t="s">
        <v>0</v>
      </c>
      <c r="D16" s="6">
        <f t="shared" si="0"/>
        <v>4.1846908620000001</v>
      </c>
      <c r="E16" s="6">
        <f t="shared" si="2"/>
        <v>65.673195697970371</v>
      </c>
      <c r="F16" s="11">
        <f t="shared" si="3"/>
        <v>0.98500146888818707</v>
      </c>
      <c r="G16" s="11" t="str">
        <f t="shared" si="4"/>
        <v>Failed</v>
      </c>
      <c r="H16" s="11">
        <f t="shared" si="1"/>
        <v>1</v>
      </c>
      <c r="I16" s="55">
        <v>5</v>
      </c>
      <c r="J16" s="56" t="s">
        <v>39</v>
      </c>
      <c r="K16" s="10"/>
      <c r="O16" s="10">
        <v>0.7</v>
      </c>
      <c r="P16" s="10">
        <v>0.99238095238095236</v>
      </c>
    </row>
    <row r="17" spans="1:16" ht="18.75" x14ac:dyDescent="0.3">
      <c r="A17" s="1">
        <v>0.15</v>
      </c>
      <c r="B17" s="1">
        <v>1.88</v>
      </c>
      <c r="C17" s="1" t="s">
        <v>0</v>
      </c>
      <c r="D17" s="6">
        <f t="shared" si="0"/>
        <v>-0.71808355399999968</v>
      </c>
      <c r="E17" s="6">
        <f t="shared" si="2"/>
        <v>0.48768598480857522</v>
      </c>
      <c r="F17" s="11">
        <f t="shared" si="3"/>
        <v>0.32781513692308334</v>
      </c>
      <c r="G17" s="11" t="str">
        <f t="shared" si="4"/>
        <v>OK</v>
      </c>
      <c r="H17" s="11">
        <f t="shared" si="1"/>
        <v>0</v>
      </c>
      <c r="I17" s="28">
        <v>1</v>
      </c>
      <c r="J17" s="14" t="s">
        <v>40</v>
      </c>
      <c r="K17" s="40"/>
      <c r="L17" s="40"/>
      <c r="M17" s="57"/>
      <c r="N17" s="57"/>
      <c r="O17" s="10">
        <v>0.8</v>
      </c>
      <c r="P17" s="10">
        <v>1.4685714285714284</v>
      </c>
    </row>
    <row r="18" spans="1:16" ht="15.75" x14ac:dyDescent="0.25">
      <c r="A18" s="1">
        <v>0.37</v>
      </c>
      <c r="B18" s="1">
        <v>1.99</v>
      </c>
      <c r="C18" s="1" t="s">
        <v>0</v>
      </c>
      <c r="D18" s="6">
        <f t="shared" si="0"/>
        <v>-2.4928433979999998</v>
      </c>
      <c r="E18" s="6">
        <f t="shared" si="2"/>
        <v>8.2674555384493711E-2</v>
      </c>
      <c r="F18" s="11">
        <f t="shared" si="3"/>
        <v>7.6361409782215894E-2</v>
      </c>
      <c r="G18" s="11" t="str">
        <f t="shared" si="4"/>
        <v>OK</v>
      </c>
      <c r="H18" s="11">
        <f t="shared" si="1"/>
        <v>0</v>
      </c>
      <c r="I18" s="10">
        <f>M14*I17+M13*I16</f>
        <v>0.59619047619047616</v>
      </c>
      <c r="J18" s="14" t="s">
        <v>59</v>
      </c>
      <c r="O18" s="10">
        <v>0.9</v>
      </c>
      <c r="P18" s="10">
        <v>2.8971428571428568</v>
      </c>
    </row>
    <row r="19" spans="1:16" x14ac:dyDescent="0.25">
      <c r="A19" s="1">
        <v>-0.08</v>
      </c>
      <c r="B19" s="1">
        <v>1.51</v>
      </c>
      <c r="C19" s="1" t="s">
        <v>0</v>
      </c>
      <c r="D19" s="6">
        <f t="shared" si="0"/>
        <v>1.9071388460000005</v>
      </c>
      <c r="E19" s="6">
        <f t="shared" si="2"/>
        <v>6.7337947862353005</v>
      </c>
      <c r="F19" s="11">
        <f t="shared" si="3"/>
        <v>0.87069737074226328</v>
      </c>
      <c r="G19" s="11" t="str">
        <f t="shared" si="4"/>
        <v>Failed</v>
      </c>
      <c r="H19" s="11">
        <f t="shared" si="1"/>
        <v>1</v>
      </c>
    </row>
    <row r="20" spans="1:16" x14ac:dyDescent="0.25">
      <c r="A20" s="1">
        <v>0.05</v>
      </c>
      <c r="B20" s="1">
        <v>1.68</v>
      </c>
      <c r="C20" s="1" t="s">
        <v>0</v>
      </c>
      <c r="D20" s="6">
        <f t="shared" si="0"/>
        <v>0.54144408600000027</v>
      </c>
      <c r="E20" s="6">
        <f t="shared" si="2"/>
        <v>1.7184867137989894</v>
      </c>
      <c r="F20" s="11">
        <f t="shared" si="3"/>
        <v>0.63214828495426589</v>
      </c>
      <c r="G20" s="11" t="str">
        <f t="shared" si="4"/>
        <v>Failed</v>
      </c>
      <c r="H20" s="11">
        <f t="shared" si="1"/>
        <v>1</v>
      </c>
    </row>
    <row r="21" spans="1:16" x14ac:dyDescent="0.25">
      <c r="A21" s="1">
        <v>0.01</v>
      </c>
      <c r="B21" s="1">
        <v>1.26</v>
      </c>
      <c r="C21" s="1" t="s">
        <v>0</v>
      </c>
      <c r="D21" s="6">
        <f t="shared" si="0"/>
        <v>2.0716440139999994</v>
      </c>
      <c r="E21" s="6">
        <f t="shared" si="2"/>
        <v>7.9378623534088044</v>
      </c>
      <c r="F21" s="11">
        <f t="shared" si="3"/>
        <v>0.88811642421203651</v>
      </c>
      <c r="G21" s="11" t="str">
        <f t="shared" si="4"/>
        <v>Failed</v>
      </c>
      <c r="H21" s="11">
        <f t="shared" si="1"/>
        <v>1</v>
      </c>
    </row>
    <row r="22" spans="1:16" x14ac:dyDescent="0.25">
      <c r="A22" s="1">
        <v>0.12</v>
      </c>
      <c r="B22" s="1">
        <v>1.1399999999999999</v>
      </c>
      <c r="C22" s="1" t="s">
        <v>0</v>
      </c>
      <c r="D22" s="6">
        <f t="shared" si="0"/>
        <v>1.7125524820000004</v>
      </c>
      <c r="E22" s="6">
        <f t="shared" si="2"/>
        <v>5.5430920786547935</v>
      </c>
      <c r="F22" s="11">
        <f t="shared" si="3"/>
        <v>0.84716705985809815</v>
      </c>
      <c r="G22" s="11" t="str">
        <f t="shared" si="4"/>
        <v>Failed</v>
      </c>
      <c r="H22" s="11">
        <f t="shared" si="1"/>
        <v>1</v>
      </c>
    </row>
    <row r="23" spans="1:16" x14ac:dyDescent="0.25">
      <c r="A23" s="1">
        <v>-0.28000000000000003</v>
      </c>
      <c r="B23" s="1">
        <v>1.27</v>
      </c>
      <c r="C23" s="1" t="s">
        <v>0</v>
      </c>
      <c r="D23" s="6">
        <f t="shared" si="0"/>
        <v>3.9431875980000002</v>
      </c>
      <c r="E23" s="6">
        <f t="shared" si="2"/>
        <v>51.582764635552202</v>
      </c>
      <c r="F23" s="11">
        <f t="shared" si="3"/>
        <v>0.98098236167438257</v>
      </c>
      <c r="G23" s="11" t="str">
        <f t="shared" si="4"/>
        <v>Failed</v>
      </c>
      <c r="H23" s="11">
        <f t="shared" si="1"/>
        <v>1</v>
      </c>
    </row>
    <row r="24" spans="1:16" x14ac:dyDescent="0.25">
      <c r="A24" s="1">
        <v>0.51</v>
      </c>
      <c r="B24" s="1">
        <v>2.4900000000000002</v>
      </c>
      <c r="C24" s="1" t="s">
        <v>1</v>
      </c>
      <c r="D24" s="6">
        <f t="shared" si="0"/>
        <v>-4.9203160700000002</v>
      </c>
      <c r="E24" s="6">
        <f t="shared" si="2"/>
        <v>7.2968241750559068E-3</v>
      </c>
      <c r="F24" s="11">
        <f t="shared" si="3"/>
        <v>7.2439662271662313E-3</v>
      </c>
      <c r="G24" s="11" t="str">
        <f t="shared" si="4"/>
        <v>OK</v>
      </c>
      <c r="H24" s="11">
        <f t="shared" si="1"/>
        <v>1</v>
      </c>
    </row>
    <row r="25" spans="1:16" x14ac:dyDescent="0.25">
      <c r="A25" s="1">
        <v>0.08</v>
      </c>
      <c r="B25" s="1">
        <v>2.0099999999999998</v>
      </c>
      <c r="C25" s="1" t="s">
        <v>1</v>
      </c>
      <c r="D25" s="6">
        <f t="shared" si="0"/>
        <v>-0.65148772199999971</v>
      </c>
      <c r="E25" s="6">
        <f t="shared" si="2"/>
        <v>0.52126969521386035</v>
      </c>
      <c r="F25" s="11">
        <f t="shared" si="3"/>
        <v>0.34265436092880303</v>
      </c>
      <c r="G25" s="11" t="str">
        <f t="shared" si="4"/>
        <v>OK</v>
      </c>
      <c r="H25" s="11">
        <f t="shared" si="1"/>
        <v>1</v>
      </c>
    </row>
    <row r="26" spans="1:16" x14ac:dyDescent="0.25">
      <c r="A26" s="1">
        <v>0.38</v>
      </c>
      <c r="B26" s="1">
        <v>3.27</v>
      </c>
      <c r="C26" s="1" t="s">
        <v>1</v>
      </c>
      <c r="D26" s="6">
        <f t="shared" si="0"/>
        <v>-6.4224725700000009</v>
      </c>
      <c r="E26" s="6">
        <f t="shared" si="2"/>
        <v>1.6246342426194885E-3</v>
      </c>
      <c r="F26" s="11">
        <f t="shared" si="3"/>
        <v>1.621999087360665E-3</v>
      </c>
      <c r="G26" s="11" t="str">
        <f t="shared" si="4"/>
        <v>OK</v>
      </c>
      <c r="H26" s="11">
        <f t="shared" si="1"/>
        <v>1</v>
      </c>
    </row>
    <row r="27" spans="1:16" x14ac:dyDescent="0.25">
      <c r="A27" s="1">
        <v>0.19</v>
      </c>
      <c r="B27" s="1">
        <v>2.25</v>
      </c>
      <c r="C27" s="1" t="s">
        <v>1</v>
      </c>
      <c r="D27" s="6">
        <f t="shared" si="0"/>
        <v>-2.0973439420000002</v>
      </c>
      <c r="E27" s="6">
        <f t="shared" si="2"/>
        <v>0.12278211195483034</v>
      </c>
      <c r="F27" s="11">
        <f t="shared" si="3"/>
        <v>0.10935524412751767</v>
      </c>
      <c r="G27" s="11" t="str">
        <f t="shared" si="4"/>
        <v>OK</v>
      </c>
      <c r="H27" s="11">
        <f t="shared" si="1"/>
        <v>1</v>
      </c>
    </row>
    <row r="28" spans="1:16" x14ac:dyDescent="0.25">
      <c r="A28" s="1">
        <v>0.32</v>
      </c>
      <c r="B28" s="1">
        <v>4.24</v>
      </c>
      <c r="C28" s="1" t="s">
        <v>1</v>
      </c>
      <c r="D28" s="6">
        <f t="shared" si="0"/>
        <v>-8.9572379580000003</v>
      </c>
      <c r="E28" s="6">
        <f t="shared" si="2"/>
        <v>1.288015180836161E-4</v>
      </c>
      <c r="F28" s="11">
        <f t="shared" si="3"/>
        <v>1.2878493038907571E-4</v>
      </c>
      <c r="G28" s="11" t="str">
        <f t="shared" si="4"/>
        <v>OK</v>
      </c>
      <c r="H28" s="11">
        <f t="shared" si="1"/>
        <v>1</v>
      </c>
    </row>
    <row r="29" spans="1:16" x14ac:dyDescent="0.25">
      <c r="A29" s="1">
        <v>0.31</v>
      </c>
      <c r="B29" s="1">
        <v>4.45</v>
      </c>
      <c r="C29" s="1" t="s">
        <v>1</v>
      </c>
      <c r="D29" s="6">
        <f t="shared" si="0"/>
        <v>-9.5256070780000019</v>
      </c>
      <c r="E29" s="6">
        <f t="shared" si="2"/>
        <v>7.2959426113357439E-5</v>
      </c>
      <c r="F29" s="11">
        <f t="shared" si="3"/>
        <v>7.2954103423839025E-5</v>
      </c>
      <c r="G29" s="11" t="str">
        <f t="shared" si="4"/>
        <v>OK</v>
      </c>
      <c r="H29" s="11">
        <f t="shared" si="1"/>
        <v>1</v>
      </c>
    </row>
    <row r="30" spans="1:16" x14ac:dyDescent="0.25">
      <c r="A30" s="1">
        <v>0.12</v>
      </c>
      <c r="B30" s="1">
        <v>2.52</v>
      </c>
      <c r="C30" s="1" t="s">
        <v>1</v>
      </c>
      <c r="D30" s="6">
        <f t="shared" si="0"/>
        <v>-2.4533788220000003</v>
      </c>
      <c r="E30" s="6">
        <f t="shared" si="2"/>
        <v>8.6002507859227417E-2</v>
      </c>
      <c r="F30" s="11">
        <f t="shared" si="3"/>
        <v>7.9191813312437992E-2</v>
      </c>
      <c r="G30" s="11" t="str">
        <f t="shared" si="4"/>
        <v>OK</v>
      </c>
      <c r="H30" s="11">
        <f t="shared" si="1"/>
        <v>1</v>
      </c>
    </row>
    <row r="31" spans="1:16" x14ac:dyDescent="0.25">
      <c r="A31" s="1">
        <v>-0.02</v>
      </c>
      <c r="B31" s="1">
        <v>2.0499999999999998</v>
      </c>
      <c r="C31" s="1" t="s">
        <v>1</v>
      </c>
      <c r="D31" s="6">
        <f t="shared" si="0"/>
        <v>-0.11646987399999986</v>
      </c>
      <c r="E31" s="6">
        <f t="shared" si="2"/>
        <v>0.8900569104272682</v>
      </c>
      <c r="F31" s="11">
        <f t="shared" si="3"/>
        <v>0.47091540234418711</v>
      </c>
      <c r="G31" s="11" t="str">
        <f t="shared" si="4"/>
        <v>Failed</v>
      </c>
      <c r="H31" s="11">
        <f t="shared" si="1"/>
        <v>0</v>
      </c>
    </row>
    <row r="32" spans="1:16" x14ac:dyDescent="0.25">
      <c r="A32" s="1">
        <v>0.22</v>
      </c>
      <c r="B32" s="1">
        <v>2.35</v>
      </c>
      <c r="C32" s="1" t="s">
        <v>1</v>
      </c>
      <c r="D32" s="6">
        <f t="shared" si="0"/>
        <v>-2.5959538660000003</v>
      </c>
      <c r="E32" s="6">
        <f t="shared" si="2"/>
        <v>7.4574707859074496E-2</v>
      </c>
      <c r="F32" s="11">
        <f t="shared" si="3"/>
        <v>6.9399277047617447E-2</v>
      </c>
      <c r="G32" s="11" t="str">
        <f t="shared" si="4"/>
        <v>OK</v>
      </c>
      <c r="H32" s="11">
        <f t="shared" si="1"/>
        <v>1</v>
      </c>
    </row>
    <row r="33" spans="1:8" x14ac:dyDescent="0.25">
      <c r="A33" s="1">
        <v>0.17</v>
      </c>
      <c r="B33" s="1">
        <v>1.8</v>
      </c>
      <c r="C33" s="1" t="s">
        <v>1</v>
      </c>
      <c r="D33" s="6">
        <f t="shared" si="0"/>
        <v>-0.60773418600000007</v>
      </c>
      <c r="E33" s="6">
        <f t="shared" si="2"/>
        <v>0.54458339689264623</v>
      </c>
      <c r="F33" s="11">
        <f t="shared" si="3"/>
        <v>0.35257623381697961</v>
      </c>
      <c r="G33" s="11" t="str">
        <f t="shared" si="4"/>
        <v>Failed</v>
      </c>
      <c r="H33" s="11">
        <f t="shared" si="1"/>
        <v>0</v>
      </c>
    </row>
    <row r="34" spans="1:8" x14ac:dyDescent="0.25">
      <c r="A34" s="1">
        <v>0.15</v>
      </c>
      <c r="B34" s="1">
        <v>2.17</v>
      </c>
      <c r="C34" s="1" t="s">
        <v>1</v>
      </c>
      <c r="D34" s="6">
        <f t="shared" si="0"/>
        <v>-1.5935328860000002</v>
      </c>
      <c r="E34" s="6">
        <f t="shared" si="2"/>
        <v>0.20320643692480259</v>
      </c>
      <c r="F34" s="11">
        <f t="shared" si="3"/>
        <v>0.16888742504084733</v>
      </c>
      <c r="G34" s="11" t="str">
        <f t="shared" si="4"/>
        <v>OK</v>
      </c>
      <c r="H34" s="11">
        <f t="shared" si="1"/>
        <v>1</v>
      </c>
    </row>
    <row r="35" spans="1:8" x14ac:dyDescent="0.25">
      <c r="A35" s="1">
        <v>-0.1</v>
      </c>
      <c r="B35" s="1">
        <v>2.5</v>
      </c>
      <c r="C35" s="1" t="s">
        <v>1</v>
      </c>
      <c r="D35" s="6">
        <f t="shared" si="0"/>
        <v>-0.95031014999999996</v>
      </c>
      <c r="E35" s="6">
        <f t="shared" si="2"/>
        <v>0.38662109432504793</v>
      </c>
      <c r="F35" s="11">
        <f t="shared" si="3"/>
        <v>0.27882245258445293</v>
      </c>
      <c r="G35" s="11" t="str">
        <f t="shared" si="4"/>
        <v>OK</v>
      </c>
      <c r="H35" s="11">
        <f t="shared" si="1"/>
        <v>1</v>
      </c>
    </row>
    <row r="36" spans="1:8" x14ac:dyDescent="0.25">
      <c r="A36" s="1">
        <v>0.14000000000000001</v>
      </c>
      <c r="B36" s="1">
        <v>0.46</v>
      </c>
      <c r="C36" s="1" t="s">
        <v>1</v>
      </c>
      <c r="D36" s="6">
        <f t="shared" si="0"/>
        <v>3.6341763300000003</v>
      </c>
      <c r="E36" s="6">
        <f t="shared" si="2"/>
        <v>37.870647131357167</v>
      </c>
      <c r="F36" s="11">
        <f t="shared" si="3"/>
        <v>0.97427364672832284</v>
      </c>
      <c r="G36" s="11" t="str">
        <f t="shared" si="4"/>
        <v>Failed</v>
      </c>
      <c r="H36" s="11">
        <f t="shared" si="1"/>
        <v>0</v>
      </c>
    </row>
    <row r="37" spans="1:8" x14ac:dyDescent="0.25">
      <c r="A37" s="1">
        <v>0.14000000000000001</v>
      </c>
      <c r="B37" s="1">
        <v>2.61</v>
      </c>
      <c r="C37" s="1" t="s">
        <v>1</v>
      </c>
      <c r="D37" s="6">
        <f t="shared" si="0"/>
        <v>-2.8562238899999999</v>
      </c>
      <c r="E37" s="6">
        <f t="shared" si="2"/>
        <v>5.7485422216023825E-2</v>
      </c>
      <c r="F37" s="11">
        <f t="shared" si="3"/>
        <v>5.4360486686955631E-2</v>
      </c>
      <c r="G37" s="11" t="str">
        <f t="shared" si="4"/>
        <v>OK</v>
      </c>
      <c r="H37" s="11">
        <f t="shared" si="1"/>
        <v>1</v>
      </c>
    </row>
    <row r="38" spans="1:8" x14ac:dyDescent="0.25">
      <c r="A38" s="1">
        <v>0.15</v>
      </c>
      <c r="B38" s="1">
        <v>2.23</v>
      </c>
      <c r="C38" s="1" t="s">
        <v>1</v>
      </c>
      <c r="D38" s="6">
        <f t="shared" si="0"/>
        <v>-1.774660334</v>
      </c>
      <c r="E38" s="6">
        <f t="shared" si="2"/>
        <v>0.16954102704284113</v>
      </c>
      <c r="F38" s="11">
        <f t="shared" si="3"/>
        <v>0.14496372775525621</v>
      </c>
      <c r="G38" s="11" t="str">
        <f t="shared" si="4"/>
        <v>OK</v>
      </c>
      <c r="H38" s="11">
        <f t="shared" si="1"/>
        <v>1</v>
      </c>
    </row>
    <row r="39" spans="1:8" x14ac:dyDescent="0.25">
      <c r="A39" s="1">
        <v>0.16</v>
      </c>
      <c r="B39" s="1">
        <v>2.31</v>
      </c>
      <c r="C39" s="1" t="s">
        <v>1</v>
      </c>
      <c r="D39" s="6">
        <f t="shared" si="0"/>
        <v>-2.0817405460000007</v>
      </c>
      <c r="E39" s="6">
        <f t="shared" si="2"/>
        <v>0.12471295454577873</v>
      </c>
      <c r="F39" s="11">
        <f t="shared" si="3"/>
        <v>0.1108842518810897</v>
      </c>
      <c r="G39" s="11" t="str">
        <f t="shared" si="4"/>
        <v>OK</v>
      </c>
      <c r="H39" s="11">
        <f t="shared" si="1"/>
        <v>1</v>
      </c>
    </row>
    <row r="40" spans="1:8" x14ac:dyDescent="0.25">
      <c r="A40" s="1">
        <v>0.28999999999999998</v>
      </c>
      <c r="B40" s="1">
        <v>1.84</v>
      </c>
      <c r="C40" s="1" t="s">
        <v>1</v>
      </c>
      <c r="D40" s="6">
        <f t="shared" si="0"/>
        <v>-1.5154091940000001</v>
      </c>
      <c r="E40" s="6">
        <f t="shared" si="2"/>
        <v>0.21971825905717282</v>
      </c>
      <c r="F40" s="11">
        <f t="shared" si="3"/>
        <v>0.18013853398161991</v>
      </c>
      <c r="G40" s="11" t="str">
        <f t="shared" si="4"/>
        <v>OK</v>
      </c>
      <c r="H40" s="11">
        <f t="shared" si="1"/>
        <v>1</v>
      </c>
    </row>
    <row r="41" spans="1:8" x14ac:dyDescent="0.25">
      <c r="A41" s="1">
        <v>0.54</v>
      </c>
      <c r="B41" s="1">
        <v>2.33</v>
      </c>
      <c r="C41" s="1" t="s">
        <v>1</v>
      </c>
      <c r="D41" s="6">
        <f t="shared" si="0"/>
        <v>-4.6340403860000006</v>
      </c>
      <c r="E41" s="6">
        <f t="shared" si="2"/>
        <v>9.7154256249570806E-3</v>
      </c>
      <c r="F41" s="11">
        <f t="shared" si="3"/>
        <v>9.6219443403509249E-3</v>
      </c>
      <c r="G41" s="11" t="str">
        <f t="shared" si="4"/>
        <v>OK</v>
      </c>
      <c r="H41" s="11">
        <f t="shared" si="1"/>
        <v>1</v>
      </c>
    </row>
    <row r="42" spans="1:8" x14ac:dyDescent="0.25">
      <c r="A42" s="1">
        <v>-0.33</v>
      </c>
      <c r="B42" s="1">
        <v>3.01</v>
      </c>
      <c r="C42" s="1" t="s">
        <v>1</v>
      </c>
      <c r="D42" s="6">
        <f t="shared" si="0"/>
        <v>-0.98162365399999985</v>
      </c>
      <c r="E42" s="6">
        <f t="shared" si="2"/>
        <v>0.37470221792424524</v>
      </c>
      <c r="F42" s="11">
        <f t="shared" si="3"/>
        <v>0.27256973404031687</v>
      </c>
      <c r="G42" s="11" t="str">
        <f t="shared" si="4"/>
        <v>OK</v>
      </c>
      <c r="H42" s="11">
        <f t="shared" si="1"/>
        <v>1</v>
      </c>
    </row>
    <row r="43" spans="1:8" x14ac:dyDescent="0.25">
      <c r="A43" s="1">
        <v>0.48</v>
      </c>
      <c r="B43" s="1">
        <v>1.24</v>
      </c>
      <c r="C43" s="1" t="s">
        <v>1</v>
      </c>
      <c r="D43" s="6">
        <f t="shared" si="0"/>
        <v>-0.95009672599999995</v>
      </c>
      <c r="E43" s="6">
        <f t="shared" si="2"/>
        <v>0.3867036173513671</v>
      </c>
      <c r="F43" s="11">
        <f t="shared" si="3"/>
        <v>0.27886537001322537</v>
      </c>
      <c r="G43" s="11" t="str">
        <f t="shared" si="4"/>
        <v>OK</v>
      </c>
      <c r="H43" s="11">
        <f t="shared" si="1"/>
        <v>1</v>
      </c>
    </row>
    <row r="44" spans="1:8" x14ac:dyDescent="0.25">
      <c r="A44" s="1">
        <v>0.56000000000000005</v>
      </c>
      <c r="B44" s="1">
        <v>4.29</v>
      </c>
      <c r="C44" s="1" t="s">
        <v>1</v>
      </c>
      <c r="D44" s="6">
        <f t="shared" si="0"/>
        <v>-10.682024250000001</v>
      </c>
      <c r="E44" s="6">
        <f t="shared" si="2"/>
        <v>2.2953864450277076E-5</v>
      </c>
      <c r="F44" s="11">
        <f t="shared" si="3"/>
        <v>2.2953337582477524E-5</v>
      </c>
      <c r="G44" s="11" t="str">
        <f t="shared" si="4"/>
        <v>OK</v>
      </c>
      <c r="H44" s="11">
        <f t="shared" si="1"/>
        <v>1</v>
      </c>
    </row>
    <row r="45" spans="1:8" x14ac:dyDescent="0.25">
      <c r="A45" s="1">
        <v>0.2</v>
      </c>
      <c r="B45" s="1">
        <v>1.99</v>
      </c>
      <c r="C45" s="1" t="s">
        <v>1</v>
      </c>
      <c r="D45" s="6">
        <f t="shared" si="0"/>
        <v>-1.3780352819999999</v>
      </c>
      <c r="E45" s="6">
        <f t="shared" si="2"/>
        <v>0.25207331985082232</v>
      </c>
      <c r="F45" s="11">
        <f t="shared" si="3"/>
        <v>0.20132472743757171</v>
      </c>
      <c r="G45" s="11" t="str">
        <f t="shared" si="4"/>
        <v>OK</v>
      </c>
      <c r="H45" s="11">
        <f t="shared" si="1"/>
        <v>1</v>
      </c>
    </row>
    <row r="46" spans="1:8" x14ac:dyDescent="0.25">
      <c r="A46" s="1">
        <v>0.47</v>
      </c>
      <c r="B46" s="1">
        <v>2.92</v>
      </c>
      <c r="C46" s="1" t="s">
        <v>1</v>
      </c>
      <c r="D46" s="6">
        <f t="shared" si="0"/>
        <v>-5.9560883220000003</v>
      </c>
      <c r="E46" s="6">
        <f t="shared" si="2"/>
        <v>2.5900235205978863E-3</v>
      </c>
      <c r="F46" s="11">
        <f t="shared" si="3"/>
        <v>2.5833326283289867E-3</v>
      </c>
      <c r="G46" s="11" t="str">
        <f t="shared" si="4"/>
        <v>OK</v>
      </c>
      <c r="H46" s="11">
        <f t="shared" si="1"/>
        <v>1</v>
      </c>
    </row>
    <row r="47" spans="1:8" x14ac:dyDescent="0.25">
      <c r="A47" s="1">
        <v>0.17</v>
      </c>
      <c r="B47" s="1">
        <v>2.4500000000000002</v>
      </c>
      <c r="C47" s="1" t="s">
        <v>1</v>
      </c>
      <c r="D47" s="6">
        <f t="shared" si="0"/>
        <v>-2.5699482060000003</v>
      </c>
      <c r="E47" s="6">
        <f t="shared" si="2"/>
        <v>7.6539509608610765E-2</v>
      </c>
      <c r="F47" s="11">
        <f t="shared" si="3"/>
        <v>7.1097724631061288E-2</v>
      </c>
      <c r="G47" s="11" t="str">
        <f t="shared" si="4"/>
        <v>OK</v>
      </c>
      <c r="H47" s="11">
        <f t="shared" si="1"/>
        <v>1</v>
      </c>
    </row>
    <row r="48" spans="1:8" x14ac:dyDescent="0.25">
      <c r="A48" s="1">
        <v>0.57999999999999996</v>
      </c>
      <c r="B48" s="1">
        <v>5.0599999999999996</v>
      </c>
      <c r="C48" s="1" t="s">
        <v>1</v>
      </c>
      <c r="D48" s="6">
        <f t="shared" si="0"/>
        <v>-13.137647061999999</v>
      </c>
      <c r="E48" s="6">
        <f t="shared" si="2"/>
        <v>1.9696650363128806E-6</v>
      </c>
      <c r="F48" s="11">
        <f t="shared" si="3"/>
        <v>1.9696611567401667E-6</v>
      </c>
      <c r="G48" s="11" t="str">
        <f t="shared" si="4"/>
        <v>OK</v>
      </c>
      <c r="H48" s="11">
        <f t="shared" si="1"/>
        <v>1</v>
      </c>
    </row>
  </sheetData>
  <mergeCells count="1">
    <mergeCell ref="J11:K11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1:G16"/>
  <sheetViews>
    <sheetView tabSelected="1" workbookViewId="0">
      <selection activeCell="G11" sqref="G11"/>
    </sheetView>
  </sheetViews>
  <sheetFormatPr defaultRowHeight="15" x14ac:dyDescent="0.25"/>
  <cols>
    <col min="3" max="3" width="9.85546875" customWidth="1"/>
    <col min="4" max="4" width="11.42578125" customWidth="1"/>
    <col min="5" max="5" width="15.85546875" customWidth="1"/>
  </cols>
  <sheetData>
    <row r="1" spans="1:7" ht="15.75" x14ac:dyDescent="0.25">
      <c r="C1" s="16" t="s">
        <v>60</v>
      </c>
      <c r="D1" s="58">
        <f>' Adjusting cutoff = priors'!I3</f>
        <v>0.35</v>
      </c>
      <c r="E1" s="56" t="s">
        <v>61</v>
      </c>
    </row>
    <row r="2" spans="1:7" ht="15.75" x14ac:dyDescent="0.25">
      <c r="A2" s="29"/>
      <c r="B2" s="31" t="str">
        <f>' Adjusting cutoff = priors'!J11</f>
        <v>Predicted Outcome</v>
      </c>
      <c r="C2" s="32"/>
      <c r="D2" s="25"/>
      <c r="E2" s="25"/>
    </row>
    <row r="3" spans="1:7" ht="15.75" x14ac:dyDescent="0.25">
      <c r="A3" s="35" t="str">
        <f>' Adjusting cutoff = priors'!I12</f>
        <v xml:space="preserve">Actual </v>
      </c>
      <c r="B3" s="36" t="str">
        <f>' Adjusting cutoff = priors'!J12</f>
        <v xml:space="preserve">Failed </v>
      </c>
      <c r="C3" s="37" t="str">
        <f>' Adjusting cutoff = priors'!K12</f>
        <v>OK</v>
      </c>
      <c r="D3" s="38" t="str">
        <f>' Adjusting cutoff = priors'!L12</f>
        <v xml:space="preserve">Total </v>
      </c>
      <c r="E3" s="39" t="str">
        <f>' Adjusting cutoff = priors'!M12</f>
        <v>% Misclassified</v>
      </c>
      <c r="F3" s="40" t="s">
        <v>43</v>
      </c>
    </row>
    <row r="4" spans="1:7" ht="15.75" x14ac:dyDescent="0.25">
      <c r="A4" s="30" t="str">
        <f>' Adjusting cutoff = priors'!I13</f>
        <v xml:space="preserve">Failed </v>
      </c>
      <c r="B4" s="33">
        <f>' Adjusting cutoff = priors'!J13</f>
        <v>19</v>
      </c>
      <c r="C4" s="34">
        <f>' Adjusting cutoff = priors'!K13</f>
        <v>2</v>
      </c>
      <c r="D4" s="13">
        <f>' Adjusting cutoff = priors'!L13</f>
        <v>21</v>
      </c>
      <c r="E4" s="71">
        <f>C4/D4</f>
        <v>9.5238095238095233E-2</v>
      </c>
      <c r="F4" s="66">
        <f>1-E4</f>
        <v>0.90476190476190477</v>
      </c>
      <c r="G4" s="67" t="s">
        <v>44</v>
      </c>
    </row>
    <row r="5" spans="1:7" ht="15.75" x14ac:dyDescent="0.25">
      <c r="A5" s="30" t="str">
        <f>' Adjusting cutoff = priors'!I14</f>
        <v>OK</v>
      </c>
      <c r="B5" s="33">
        <f>' Adjusting cutoff = priors'!J14</f>
        <v>3</v>
      </c>
      <c r="C5" s="34">
        <f>' Adjusting cutoff = priors'!K14</f>
        <v>22</v>
      </c>
      <c r="D5" s="13">
        <f>' Adjusting cutoff = priors'!L14</f>
        <v>25</v>
      </c>
      <c r="E5" s="71">
        <f>B5/D5</f>
        <v>0.12</v>
      </c>
      <c r="F5" s="66">
        <f>1-E5</f>
        <v>0.88</v>
      </c>
      <c r="G5" s="67" t="s">
        <v>45</v>
      </c>
    </row>
    <row r="6" spans="1:7" ht="15.75" x14ac:dyDescent="0.25">
      <c r="A6" s="21"/>
      <c r="B6" s="22"/>
      <c r="C6" s="22"/>
      <c r="D6" s="23" t="str">
        <f>' Adjusting cutoff = priors'!L15</f>
        <v xml:space="preserve">Total </v>
      </c>
      <c r="E6" s="24">
        <f>' Adjusting cutoff = priors'!M15</f>
        <v>0.10869565217391304</v>
      </c>
    </row>
    <row r="7" spans="1:7" ht="15.75" x14ac:dyDescent="0.25">
      <c r="C7" s="68" t="s">
        <v>46</v>
      </c>
      <c r="D7" s="69">
        <f>E4</f>
        <v>9.5238095238095233E-2</v>
      </c>
      <c r="E7" s="70"/>
      <c r="F7" s="68" t="s">
        <v>51</v>
      </c>
      <c r="G7" s="69">
        <f>E5</f>
        <v>0.12</v>
      </c>
    </row>
    <row r="8" spans="1:7" ht="15.75" x14ac:dyDescent="0.25">
      <c r="A8" s="26">
        <f>' Adjusting cutoff = priors'!I16</f>
        <v>5</v>
      </c>
      <c r="B8" s="41" t="s">
        <v>64</v>
      </c>
    </row>
    <row r="9" spans="1:7" ht="15.75" x14ac:dyDescent="0.25">
      <c r="A9" s="26">
        <f>' Adjusting cutoff = priors'!I17</f>
        <v>1</v>
      </c>
      <c r="B9" s="41" t="s">
        <v>65</v>
      </c>
    </row>
    <row r="10" spans="1:7" x14ac:dyDescent="0.25">
      <c r="B10" s="59"/>
      <c r="E10" s="43" t="s">
        <v>57</v>
      </c>
    </row>
    <row r="11" spans="1:7" ht="15.75" x14ac:dyDescent="0.25">
      <c r="B11" s="59"/>
      <c r="C11" s="60" t="s">
        <v>52</v>
      </c>
      <c r="D11" s="60" t="s">
        <v>53</v>
      </c>
      <c r="E11" s="60" t="s">
        <v>54</v>
      </c>
    </row>
    <row r="12" spans="1:7" ht="18.75" x14ac:dyDescent="0.3">
      <c r="B12" s="42" t="s">
        <v>55</v>
      </c>
      <c r="C12" s="60">
        <v>0.5</v>
      </c>
      <c r="D12" s="62">
        <v>0.2</v>
      </c>
      <c r="E12" s="60">
        <f>D4/($D$4+$D$5)</f>
        <v>0.45652173913043476</v>
      </c>
    </row>
    <row r="13" spans="1:7" ht="18.75" x14ac:dyDescent="0.3">
      <c r="A13" s="57"/>
      <c r="B13" s="63" t="s">
        <v>56</v>
      </c>
      <c r="C13" s="64">
        <v>0.5</v>
      </c>
      <c r="D13" s="65">
        <f>1-D12</f>
        <v>0.8</v>
      </c>
      <c r="E13" s="64">
        <f>D5/($D$4+$D$5)</f>
        <v>0.54347826086956519</v>
      </c>
      <c r="F13" s="57"/>
    </row>
    <row r="14" spans="1:7" ht="15.75" x14ac:dyDescent="0.25">
      <c r="B14" s="59"/>
      <c r="C14" s="61">
        <f>$A8*$E4*C12+$A9*$E5*C13</f>
        <v>0.29809523809523808</v>
      </c>
      <c r="D14" s="61">
        <f>$A8*$E4*D12+$A9*$E5*D13</f>
        <v>0.19123809523809523</v>
      </c>
      <c r="E14" s="61">
        <f t="shared" ref="D14:E14" si="0">$A8*$E4*E12+$A9*$E5*E13</f>
        <v>0.28260869565217389</v>
      </c>
      <c r="F14" s="72" t="s">
        <v>62</v>
      </c>
    </row>
    <row r="16" spans="1:7" x14ac:dyDescent="0.25">
      <c r="A16" s="7" t="s">
        <v>63</v>
      </c>
    </row>
  </sheetData>
  <mergeCells count="1">
    <mergeCell ref="B2:C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Variable Descriptions</vt:lpstr>
      <vt:lpstr> Adjusting cutoff = priors</vt:lpstr>
      <vt:lpstr>Terminology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RAndrews</dc:creator>
  <cp:lastModifiedBy>RAndrews</cp:lastModifiedBy>
  <dcterms:created xsi:type="dcterms:W3CDTF">2016-04-20T22:27:20Z</dcterms:created>
  <dcterms:modified xsi:type="dcterms:W3CDTF">2018-04-30T18:20:04Z</dcterms:modified>
</cp:coreProperties>
</file>