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embeddings/oleObject2.bin" ContentType="application/vnd.openxmlformats-officedocument.oleObject"/>
  <Override PartName="/xl/drawings/drawing6.xml" ContentType="application/vnd.openxmlformats-officedocument.drawing+xml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drawings/drawing9.xml" ContentType="application/vnd.openxmlformats-officedocument.drawing+xml"/>
  <Override PartName="/xl/embeddings/oleObject6.bin" ContentType="application/vnd.openxmlformats-officedocument.oleObject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rews\Documents\632\KKNR_5th_lecture\"/>
    </mc:Choice>
  </mc:AlternateContent>
  <bookViews>
    <workbookView xWindow="0" yWindow="0" windowWidth="20490" windowHeight="9900"/>
  </bookViews>
  <sheets>
    <sheet name="Data" sheetId="1" r:id="rId1"/>
    <sheet name="Logistic" sheetId="9" r:id="rId2"/>
    <sheet name="y =1st order fcn. " sheetId="2" r:id="rId3"/>
    <sheet name="y = f(ln(odds))" sheetId="3" r:id="rId4"/>
    <sheet name="Likelihood" sheetId="5" r:id="rId5"/>
    <sheet name="y = 2nd order fcn." sheetId="4" r:id="rId6"/>
    <sheet name="JMP" sheetId="7" r:id="rId7"/>
    <sheet name="dengue 22.4" sheetId="10" r:id="rId8"/>
    <sheet name="JMP No-Yes" sheetId="11" r:id="rId9"/>
    <sheet name="Motorcycles" sheetId="8" r:id="rId10"/>
  </sheets>
  <definedNames>
    <definedName name="solver_adj" localSheetId="4" hidden="1">Likelihood!$D$3:$E$3</definedName>
    <definedName name="solver_adj" localSheetId="5" hidden="1">'y = 2nd order fcn.'!$A$2:$C$2</definedName>
    <definedName name="solver_adj" localSheetId="2" hidden="1">'y =1st order fcn. '!$A$3:$B$3</definedName>
    <definedName name="solver_cvg" localSheetId="4" hidden="1">0.0001</definedName>
    <definedName name="solver_cvg" localSheetId="5" hidden="1">0.001</definedName>
    <definedName name="solver_cvg" localSheetId="2" hidden="1">0.001</definedName>
    <definedName name="solver_drv" localSheetId="4" hidden="1">1</definedName>
    <definedName name="solver_drv" localSheetId="5" hidden="1">1</definedName>
    <definedName name="solver_drv" localSheetId="2" hidden="1">1</definedName>
    <definedName name="solver_eng" localSheetId="5" hidden="1">1</definedName>
    <definedName name="solver_eng" localSheetId="2" hidden="1">1</definedName>
    <definedName name="solver_est" localSheetId="4" hidden="1">1</definedName>
    <definedName name="solver_est" localSheetId="5" hidden="1">1</definedName>
    <definedName name="solver_est" localSheetId="2" hidden="1">1</definedName>
    <definedName name="solver_itr" localSheetId="4" hidden="1">100</definedName>
    <definedName name="solver_itr" localSheetId="5" hidden="1">100</definedName>
    <definedName name="solver_itr" localSheetId="2" hidden="1">100</definedName>
    <definedName name="solver_lhs1" localSheetId="5" hidden="1">'y = 2nd order fcn.'!$B$5:$B$11</definedName>
    <definedName name="solver_lhs1" localSheetId="2" hidden="1">'y =1st order fcn. '!$B$10:$B$16</definedName>
    <definedName name="solver_lhs2" localSheetId="5" hidden="1">'y = 2nd order fcn.'!$B$5:$B$11</definedName>
    <definedName name="solver_lin" localSheetId="4" hidden="1">2</definedName>
    <definedName name="solver_lin" localSheetId="5" hidden="1">2</definedName>
    <definedName name="solver_lin" localSheetId="2" hidden="1">2</definedName>
    <definedName name="solver_mip" localSheetId="5" hidden="1">2147483647</definedName>
    <definedName name="solver_mip" localSheetId="2" hidden="1">2147483647</definedName>
    <definedName name="solver_mni" localSheetId="5" hidden="1">30</definedName>
    <definedName name="solver_mni" localSheetId="2" hidden="1">30</definedName>
    <definedName name="solver_mrt" localSheetId="5" hidden="1">0.075</definedName>
    <definedName name="solver_mrt" localSheetId="2" hidden="1">0.075</definedName>
    <definedName name="solver_msl" localSheetId="5" hidden="1">2</definedName>
    <definedName name="solver_msl" localSheetId="2" hidden="1">2</definedName>
    <definedName name="solver_neg" localSheetId="4" hidden="1">2</definedName>
    <definedName name="solver_neg" localSheetId="5" hidden="1">2</definedName>
    <definedName name="solver_neg" localSheetId="2" hidden="1">2</definedName>
    <definedName name="solver_nod" localSheetId="5" hidden="1">2147483647</definedName>
    <definedName name="solver_nod" localSheetId="2" hidden="1">2147483647</definedName>
    <definedName name="solver_num" localSheetId="4" hidden="1">0</definedName>
    <definedName name="solver_num" localSheetId="5" hidden="1">2</definedName>
    <definedName name="solver_num" localSheetId="2" hidden="1">1</definedName>
    <definedName name="solver_nwt" localSheetId="4" hidden="1">1</definedName>
    <definedName name="solver_nwt" localSheetId="5" hidden="1">1</definedName>
    <definedName name="solver_nwt" localSheetId="2" hidden="1">1</definedName>
    <definedName name="solver_opt" localSheetId="4" hidden="1">Likelihood!$H$3</definedName>
    <definedName name="solver_opt" localSheetId="5" hidden="1">'y = 2nd order fcn.'!$G$1</definedName>
    <definedName name="solver_opt" localSheetId="2" hidden="1">'y =1st order fcn. '!$G$1</definedName>
    <definedName name="solver_pre" localSheetId="4" hidden="1">0.000001</definedName>
    <definedName name="solver_pre" localSheetId="5" hidden="1">0.000001</definedName>
    <definedName name="solver_pre" localSheetId="2" hidden="1">0.000001</definedName>
    <definedName name="solver_rbv" localSheetId="5" hidden="1">1</definedName>
    <definedName name="solver_rbv" localSheetId="2" hidden="1">1</definedName>
    <definedName name="solver_rel1" localSheetId="5" hidden="1">1</definedName>
    <definedName name="solver_rel1" localSheetId="2" hidden="1">1</definedName>
    <definedName name="solver_rel2" localSheetId="5" hidden="1">3</definedName>
    <definedName name="solver_rhs1" localSheetId="5" hidden="1">1</definedName>
    <definedName name="solver_rhs1" localSheetId="2" hidden="1">1</definedName>
    <definedName name="solver_rhs2" localSheetId="5" hidden="1">0</definedName>
    <definedName name="solver_rlx" localSheetId="5" hidden="1">1</definedName>
    <definedName name="solver_rlx" localSheetId="2" hidden="1">1</definedName>
    <definedName name="solver_rsd" localSheetId="5" hidden="1">0</definedName>
    <definedName name="solver_rsd" localSheetId="2" hidden="1">0</definedName>
    <definedName name="solver_scl" localSheetId="4" hidden="1">2</definedName>
    <definedName name="solver_scl" localSheetId="5" hidden="1">2</definedName>
    <definedName name="solver_scl" localSheetId="2" hidden="1">2</definedName>
    <definedName name="solver_sho" localSheetId="4" hidden="1">2</definedName>
    <definedName name="solver_sho" localSheetId="5" hidden="1">2</definedName>
    <definedName name="solver_sho" localSheetId="2" hidden="1">2</definedName>
    <definedName name="solver_ssz" localSheetId="5" hidden="1">100</definedName>
    <definedName name="solver_ssz" localSheetId="2" hidden="1">100</definedName>
    <definedName name="solver_tim" localSheetId="4" hidden="1">100</definedName>
    <definedName name="solver_tim" localSheetId="5" hidden="1">100</definedName>
    <definedName name="solver_tim" localSheetId="2" hidden="1">100</definedName>
    <definedName name="solver_tmp" localSheetId="5" hidden="1">1</definedName>
    <definedName name="solver_tmp" localSheetId="2" hidden="1">1</definedName>
    <definedName name="solver_tol" localSheetId="4" hidden="1">0.05</definedName>
    <definedName name="solver_tol" localSheetId="5" hidden="1">0.05</definedName>
    <definedName name="solver_tol" localSheetId="2" hidden="1">0.05</definedName>
    <definedName name="solver_typ" localSheetId="4" hidden="1">1</definedName>
    <definedName name="solver_typ" localSheetId="5" hidden="1">2</definedName>
    <definedName name="solver_typ" localSheetId="2" hidden="1">2</definedName>
    <definedName name="solver_val" localSheetId="4" hidden="1">0</definedName>
    <definedName name="solver_val" localSheetId="5" hidden="1">0</definedName>
    <definedName name="solver_val" localSheetId="2" hidden="1">0</definedName>
    <definedName name="solver_ver" localSheetId="5" hidden="1">3</definedName>
    <definedName name="solver_ver" localSheetId="2" hidden="1">3</definedName>
  </definedNames>
  <calcPr calcId="152511"/>
</workbook>
</file>

<file path=xl/calcChain.xml><?xml version="1.0" encoding="utf-8"?>
<calcChain xmlns="http://schemas.openxmlformats.org/spreadsheetml/2006/main">
  <c r="U47" i="11" l="1"/>
  <c r="M47" i="11"/>
  <c r="E47" i="11"/>
  <c r="S45" i="11"/>
  <c r="R45" i="11"/>
  <c r="L45" i="11"/>
  <c r="M45" i="11" s="1"/>
  <c r="M46" i="11" s="1"/>
  <c r="K45" i="11"/>
  <c r="J45" i="11"/>
  <c r="E46" i="11"/>
  <c r="E45" i="11"/>
  <c r="C45" i="11"/>
  <c r="D45" i="11"/>
  <c r="B45" i="11"/>
  <c r="T44" i="11"/>
  <c r="U44" i="11" s="1"/>
  <c r="W44" i="11" s="1"/>
  <c r="T43" i="11"/>
  <c r="U43" i="11" s="1"/>
  <c r="V43" i="11" s="1"/>
  <c r="L44" i="11"/>
  <c r="M44" i="11" s="1"/>
  <c r="O44" i="11" s="1"/>
  <c r="L43" i="11"/>
  <c r="M43" i="11" s="1"/>
  <c r="N43" i="11" s="1"/>
  <c r="E44" i="11"/>
  <c r="G44" i="11" s="1"/>
  <c r="F43" i="11"/>
  <c r="E43" i="11"/>
  <c r="D44" i="11"/>
  <c r="D43" i="11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2" i="10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2" i="4"/>
  <c r="D37" i="7"/>
  <c r="D36" i="7"/>
  <c r="K44" i="8"/>
  <c r="K45" i="8"/>
  <c r="K46" i="8"/>
  <c r="K47" i="8"/>
  <c r="K43" i="8"/>
  <c r="K42" i="8"/>
  <c r="K41" i="8"/>
  <c r="D34" i="7"/>
  <c r="D33" i="7"/>
  <c r="D35" i="7"/>
  <c r="D40" i="7"/>
  <c r="D41" i="7"/>
  <c r="N36" i="8"/>
  <c r="O36" i="8"/>
  <c r="N35" i="8"/>
  <c r="M10" i="8"/>
  <c r="N10" i="8"/>
  <c r="M9" i="8"/>
  <c r="C10" i="3"/>
  <c r="B10" i="3"/>
  <c r="F11" i="5"/>
  <c r="G11" i="5"/>
  <c r="F12" i="5"/>
  <c r="F13" i="5"/>
  <c r="F14" i="5"/>
  <c r="G14" i="5"/>
  <c r="F15" i="5"/>
  <c r="G15" i="5"/>
  <c r="F16" i="5"/>
  <c r="F17" i="5"/>
  <c r="F18" i="5"/>
  <c r="F19" i="5"/>
  <c r="G19" i="5"/>
  <c r="F20" i="5"/>
  <c r="G20" i="5"/>
  <c r="F21" i="5"/>
  <c r="F22" i="5"/>
  <c r="F23" i="5"/>
  <c r="G23" i="5"/>
  <c r="F24" i="5"/>
  <c r="F25" i="5"/>
  <c r="F26" i="5"/>
  <c r="F27" i="5"/>
  <c r="G27" i="5"/>
  <c r="F28" i="5"/>
  <c r="F29" i="5"/>
  <c r="F30" i="5"/>
  <c r="G30" i="5"/>
  <c r="F31" i="5"/>
  <c r="F32" i="5"/>
  <c r="F33" i="5"/>
  <c r="F34" i="5"/>
  <c r="F35" i="5"/>
  <c r="F36" i="5"/>
  <c r="F37" i="5"/>
  <c r="F38" i="5"/>
  <c r="F39" i="5"/>
  <c r="G39" i="5"/>
  <c r="F40" i="5"/>
  <c r="G40" i="5"/>
  <c r="F41" i="5"/>
  <c r="G41" i="5"/>
  <c r="F42" i="5"/>
  <c r="G42" i="5"/>
  <c r="F43" i="5"/>
  <c r="F44" i="5"/>
  <c r="F45" i="5"/>
  <c r="F46" i="5"/>
  <c r="F47" i="5"/>
  <c r="G47" i="5"/>
  <c r="F48" i="5"/>
  <c r="G48" i="5"/>
  <c r="F49" i="5"/>
  <c r="G49" i="5"/>
  <c r="H49" i="5"/>
  <c r="F50" i="5"/>
  <c r="F51" i="5"/>
  <c r="G51" i="5"/>
  <c r="F52" i="5"/>
  <c r="F53" i="5"/>
  <c r="F54" i="5"/>
  <c r="F55" i="5"/>
  <c r="G55" i="5"/>
  <c r="F56" i="5"/>
  <c r="G56" i="5"/>
  <c r="F57" i="5"/>
  <c r="F58" i="5"/>
  <c r="F59" i="5"/>
  <c r="F60" i="5"/>
  <c r="G60" i="5"/>
  <c r="F61" i="5"/>
  <c r="F62" i="5"/>
  <c r="G62" i="5"/>
  <c r="F63" i="5"/>
  <c r="G63" i="5"/>
  <c r="F64" i="5"/>
  <c r="G64" i="5"/>
  <c r="F65" i="5"/>
  <c r="F66" i="5"/>
  <c r="G66" i="5"/>
  <c r="F67" i="5"/>
  <c r="F68" i="5"/>
  <c r="F69" i="5"/>
  <c r="G69" i="5"/>
  <c r="F70" i="5"/>
  <c r="F71" i="5"/>
  <c r="F72" i="5"/>
  <c r="G72" i="5"/>
  <c r="F73" i="5"/>
  <c r="G73" i="5"/>
  <c r="F74" i="5"/>
  <c r="G74" i="5"/>
  <c r="F75" i="5"/>
  <c r="F76" i="5"/>
  <c r="F77" i="5"/>
  <c r="G77" i="5"/>
  <c r="F78" i="5"/>
  <c r="G78" i="5"/>
  <c r="F79" i="5"/>
  <c r="G79" i="5"/>
  <c r="F10" i="5"/>
  <c r="D6" i="4"/>
  <c r="E6" i="4" s="1"/>
  <c r="D7" i="4"/>
  <c r="E7" i="4"/>
  <c r="D8" i="4"/>
  <c r="E8" i="4"/>
  <c r="F8" i="4" s="1"/>
  <c r="D9" i="4"/>
  <c r="E9" i="4"/>
  <c r="D10" i="4"/>
  <c r="E10" i="4" s="1"/>
  <c r="D11" i="4"/>
  <c r="E11" i="4"/>
  <c r="H11" i="4" s="1"/>
  <c r="I11" i="4" s="1"/>
  <c r="D5" i="4"/>
  <c r="E5" i="4"/>
  <c r="F5" i="4" s="1"/>
  <c r="G43" i="5"/>
  <c r="G45" i="5"/>
  <c r="G76" i="5"/>
  <c r="D5" i="3"/>
  <c r="D6" i="3"/>
  <c r="D7" i="3"/>
  <c r="D8" i="3"/>
  <c r="D9" i="3"/>
  <c r="D4" i="3"/>
  <c r="D11" i="2"/>
  <c r="D12" i="2"/>
  <c r="C12" i="2"/>
  <c r="F12" i="2"/>
  <c r="D13" i="2"/>
  <c r="D14" i="2"/>
  <c r="C14" i="2"/>
  <c r="F14" i="2"/>
  <c r="D15" i="2"/>
  <c r="D16" i="2"/>
  <c r="C16" i="2"/>
  <c r="D10" i="2"/>
  <c r="C10" i="2"/>
  <c r="B6" i="1"/>
  <c r="B7" i="1"/>
  <c r="E24" i="5"/>
  <c r="C24" i="5"/>
  <c r="B8" i="1"/>
  <c r="B9" i="1"/>
  <c r="E40" i="5"/>
  <c r="C40" i="5"/>
  <c r="H40" i="5"/>
  <c r="B10" i="1"/>
  <c r="B11" i="1"/>
  <c r="E63" i="5"/>
  <c r="C63" i="5"/>
  <c r="E60" i="5"/>
  <c r="C60" i="5"/>
  <c r="B12" i="1"/>
  <c r="E70" i="5"/>
  <c r="C70" i="5"/>
  <c r="B13" i="4"/>
  <c r="B12" i="4"/>
  <c r="B6" i="4"/>
  <c r="B7" i="4"/>
  <c r="G7" i="4"/>
  <c r="B8" i="4"/>
  <c r="B9" i="4"/>
  <c r="G9" i="4" s="1"/>
  <c r="B10" i="4"/>
  <c r="B11" i="4"/>
  <c r="G11" i="4"/>
  <c r="B5" i="4"/>
  <c r="E7" i="3"/>
  <c r="C7" i="3"/>
  <c r="B7" i="3"/>
  <c r="E5" i="3"/>
  <c r="C5" i="3"/>
  <c r="B5" i="3"/>
  <c r="B18" i="2"/>
  <c r="B19" i="2"/>
  <c r="B20" i="2"/>
  <c r="B17" i="2"/>
  <c r="B10" i="2"/>
  <c r="F10" i="2"/>
  <c r="B11" i="2"/>
  <c r="C11" i="2"/>
  <c r="F11" i="2"/>
  <c r="B12" i="2"/>
  <c r="B13" i="2"/>
  <c r="F13" i="2"/>
  <c r="C13" i="2"/>
  <c r="B14" i="2"/>
  <c r="B15" i="2"/>
  <c r="C15" i="2"/>
  <c r="B16" i="2"/>
  <c r="F16" i="2"/>
  <c r="E35" i="5"/>
  <c r="G29" i="5"/>
  <c r="H29" i="5"/>
  <c r="G25" i="5"/>
  <c r="G21" i="5"/>
  <c r="E6" i="3"/>
  <c r="C6" i="3"/>
  <c r="B6" i="3"/>
  <c r="G75" i="5"/>
  <c r="G71" i="5"/>
  <c r="G67" i="5"/>
  <c r="G61" i="5"/>
  <c r="G44" i="5"/>
  <c r="E10" i="5"/>
  <c r="E11" i="5"/>
  <c r="C11" i="5"/>
  <c r="E12" i="5"/>
  <c r="C12" i="5"/>
  <c r="E13" i="5"/>
  <c r="C13" i="5"/>
  <c r="E14" i="5"/>
  <c r="C14" i="5"/>
  <c r="E15" i="5"/>
  <c r="C15" i="5"/>
  <c r="H15" i="5"/>
  <c r="E17" i="5"/>
  <c r="C17" i="5"/>
  <c r="E18" i="5"/>
  <c r="C18" i="5"/>
  <c r="E19" i="5"/>
  <c r="H19" i="5"/>
  <c r="C19" i="5"/>
  <c r="E16" i="5"/>
  <c r="C16" i="5"/>
  <c r="G28" i="5"/>
  <c r="G26" i="5"/>
  <c r="G24" i="5"/>
  <c r="G22" i="5"/>
  <c r="E55" i="5"/>
  <c r="G53" i="5"/>
  <c r="G57" i="5"/>
  <c r="G17" i="5"/>
  <c r="G12" i="5"/>
  <c r="G10" i="5"/>
  <c r="G58" i="5"/>
  <c r="G35" i="5"/>
  <c r="G32" i="5"/>
  <c r="G37" i="5"/>
  <c r="G52" i="5"/>
  <c r="G54" i="5"/>
  <c r="G59" i="5"/>
  <c r="G16" i="5"/>
  <c r="H16" i="5"/>
  <c r="G18" i="5"/>
  <c r="G13" i="5"/>
  <c r="H13" i="5"/>
  <c r="G36" i="5"/>
  <c r="G34" i="5"/>
  <c r="G31" i="5"/>
  <c r="G33" i="5"/>
  <c r="E31" i="5"/>
  <c r="E21" i="5"/>
  <c r="H21" i="5"/>
  <c r="C21" i="5"/>
  <c r="E23" i="5"/>
  <c r="E25" i="5"/>
  <c r="H25" i="5"/>
  <c r="C25" i="5"/>
  <c r="E27" i="5"/>
  <c r="C27" i="5"/>
  <c r="E29" i="5"/>
  <c r="C29" i="5"/>
  <c r="E26" i="5"/>
  <c r="C26" i="5"/>
  <c r="E22" i="5"/>
  <c r="C22" i="5"/>
  <c r="E77" i="5"/>
  <c r="E76" i="5"/>
  <c r="H76" i="5"/>
  <c r="C76" i="5"/>
  <c r="E73" i="5"/>
  <c r="C73" i="5"/>
  <c r="H73" i="5"/>
  <c r="E69" i="5"/>
  <c r="C69" i="5"/>
  <c r="E68" i="5"/>
  <c r="C68" i="5"/>
  <c r="E65" i="5"/>
  <c r="C65" i="5"/>
  <c r="E64" i="5"/>
  <c r="C64" i="5"/>
  <c r="H64" i="5"/>
  <c r="E61" i="5"/>
  <c r="H61" i="5"/>
  <c r="C61" i="5"/>
  <c r="E47" i="5"/>
  <c r="C47" i="5"/>
  <c r="E46" i="5"/>
  <c r="C46" i="5"/>
  <c r="H18" i="5"/>
  <c r="H24" i="5"/>
  <c r="F18" i="1"/>
  <c r="E72" i="5"/>
  <c r="C72" i="5"/>
  <c r="H72" i="5"/>
  <c r="E45" i="5"/>
  <c r="H45" i="5"/>
  <c r="C45" i="5"/>
  <c r="E78" i="5"/>
  <c r="C78" i="5"/>
  <c r="H78" i="5"/>
  <c r="E75" i="5"/>
  <c r="C75" i="5"/>
  <c r="H75" i="5"/>
  <c r="E71" i="5"/>
  <c r="C71" i="5"/>
  <c r="E66" i="5"/>
  <c r="H66" i="5"/>
  <c r="C66" i="5"/>
  <c r="E62" i="5"/>
  <c r="C62" i="5"/>
  <c r="E49" i="5"/>
  <c r="C49" i="5"/>
  <c r="E44" i="5"/>
  <c r="C44" i="5"/>
  <c r="E43" i="5"/>
  <c r="H43" i="5"/>
  <c r="C43" i="5"/>
  <c r="E41" i="5"/>
  <c r="C41" i="5"/>
  <c r="E28" i="5"/>
  <c r="C28" i="5"/>
  <c r="H28" i="5"/>
  <c r="E20" i="5"/>
  <c r="C20" i="5"/>
  <c r="H20" i="5"/>
  <c r="E79" i="5"/>
  <c r="C79" i="5"/>
  <c r="E74" i="5"/>
  <c r="C74" i="5"/>
  <c r="H74" i="5"/>
  <c r="E67" i="5"/>
  <c r="C67" i="5"/>
  <c r="H67" i="5"/>
  <c r="E48" i="5"/>
  <c r="C48" i="5"/>
  <c r="E42" i="5"/>
  <c r="H42" i="5"/>
  <c r="F9" i="4"/>
  <c r="F7" i="4"/>
  <c r="H7" i="4"/>
  <c r="I7" i="4"/>
  <c r="F11" i="4"/>
  <c r="H8" i="4"/>
  <c r="I8" i="4" s="1"/>
  <c r="H9" i="4"/>
  <c r="I9" i="4" s="1"/>
  <c r="H22" i="5"/>
  <c r="H26" i="5"/>
  <c r="H14" i="5"/>
  <c r="H60" i="5"/>
  <c r="H63" i="5"/>
  <c r="C77" i="5"/>
  <c r="H77" i="5"/>
  <c r="C55" i="5"/>
  <c r="H55" i="5"/>
  <c r="E58" i="5"/>
  <c r="E54" i="5"/>
  <c r="E52" i="5"/>
  <c r="E53" i="5"/>
  <c r="E51" i="5"/>
  <c r="E59" i="5"/>
  <c r="E56" i="5"/>
  <c r="E9" i="3"/>
  <c r="C9" i="3"/>
  <c r="B9" i="3"/>
  <c r="G65" i="5"/>
  <c r="H65" i="5"/>
  <c r="G50" i="5"/>
  <c r="G46" i="5"/>
  <c r="H46" i="5"/>
  <c r="O35" i="8"/>
  <c r="N37" i="8"/>
  <c r="O37" i="8"/>
  <c r="H48" i="5"/>
  <c r="H79" i="5"/>
  <c r="H47" i="5"/>
  <c r="H27" i="5"/>
  <c r="C23" i="5"/>
  <c r="H23" i="5"/>
  <c r="E50" i="5"/>
  <c r="C50" i="5"/>
  <c r="E57" i="5"/>
  <c r="F19" i="1"/>
  <c r="E8" i="1"/>
  <c r="F8" i="1"/>
  <c r="F15" i="2"/>
  <c r="G1" i="2"/>
  <c r="E37" i="5"/>
  <c r="E34" i="5"/>
  <c r="C34" i="5"/>
  <c r="E30" i="5"/>
  <c r="E38" i="5"/>
  <c r="C38" i="5"/>
  <c r="E32" i="5"/>
  <c r="E39" i="5"/>
  <c r="E33" i="5"/>
  <c r="E36" i="5"/>
  <c r="E8" i="3"/>
  <c r="C8" i="3"/>
  <c r="B8" i="3"/>
  <c r="G68" i="5"/>
  <c r="H68" i="5"/>
  <c r="H17" i="5"/>
  <c r="E10" i="1"/>
  <c r="F10" i="1"/>
  <c r="E11" i="1"/>
  <c r="F11" i="1"/>
  <c r="E6" i="1"/>
  <c r="F6" i="1"/>
  <c r="E9" i="1"/>
  <c r="F9" i="1"/>
  <c r="C31" i="5"/>
  <c r="H31" i="5"/>
  <c r="C10" i="5"/>
  <c r="H10" i="5"/>
  <c r="M11" i="8"/>
  <c r="N11" i="8"/>
  <c r="N9" i="8"/>
  <c r="E12" i="1"/>
  <c r="F12" i="1"/>
  <c r="H11" i="5"/>
  <c r="H12" i="5"/>
  <c r="C42" i="5"/>
  <c r="H41" i="5"/>
  <c r="H44" i="5"/>
  <c r="H62" i="5"/>
  <c r="H71" i="5"/>
  <c r="H69" i="5"/>
  <c r="C35" i="5"/>
  <c r="H35" i="5"/>
  <c r="E4" i="3"/>
  <c r="C4" i="3"/>
  <c r="B4" i="3"/>
  <c r="G70" i="5"/>
  <c r="H70" i="5"/>
  <c r="H38" i="5"/>
  <c r="G38" i="5"/>
  <c r="H34" i="5"/>
  <c r="B18" i="3"/>
  <c r="B17" i="3"/>
  <c r="C32" i="5"/>
  <c r="H32" i="5"/>
  <c r="C56" i="5"/>
  <c r="H56" i="5"/>
  <c r="C36" i="5"/>
  <c r="H36" i="5"/>
  <c r="C59" i="5"/>
  <c r="H59" i="5"/>
  <c r="C52" i="5"/>
  <c r="H52" i="5"/>
  <c r="C33" i="5"/>
  <c r="H33" i="5"/>
  <c r="H37" i="5"/>
  <c r="C37" i="5"/>
  <c r="C57" i="5"/>
  <c r="H57" i="5"/>
  <c r="H51" i="5"/>
  <c r="C51" i="5"/>
  <c r="C54" i="5"/>
  <c r="H54" i="5"/>
  <c r="E13" i="1"/>
  <c r="E7" i="1"/>
  <c r="F7" i="1"/>
  <c r="F13" i="1"/>
  <c r="F16" i="1"/>
  <c r="C39" i="5"/>
  <c r="H39" i="5"/>
  <c r="C30" i="5"/>
  <c r="H30" i="5"/>
  <c r="H3" i="5"/>
  <c r="H50" i="5"/>
  <c r="C53" i="5"/>
  <c r="H53" i="5"/>
  <c r="H58" i="5"/>
  <c r="C58" i="5"/>
  <c r="F17" i="2"/>
  <c r="T45" i="11" l="1"/>
  <c r="U45" i="11" s="1"/>
  <c r="U46" i="11" s="1"/>
  <c r="F10" i="4"/>
  <c r="G10" i="4"/>
  <c r="H10" i="4"/>
  <c r="I10" i="4" s="1"/>
  <c r="G6" i="4"/>
  <c r="F6" i="4"/>
  <c r="H6" i="4"/>
  <c r="I6" i="4" s="1"/>
  <c r="G8" i="4"/>
  <c r="H5" i="4"/>
  <c r="I5" i="4" s="1"/>
  <c r="G5" i="4"/>
  <c r="G12" i="4" l="1"/>
  <c r="G1" i="4"/>
</calcChain>
</file>

<file path=xl/comments1.xml><?xml version="1.0" encoding="utf-8"?>
<comments xmlns="http://schemas.openxmlformats.org/spreadsheetml/2006/main">
  <authors>
    <author>R. L. Andrews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 = Constant or Intercept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B = 1st order coefficient for distance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C = 2nd order coefficient for distance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Values found fitting 2nd order function to the Log of the Odds Ratio versus Distance graph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Values found fitting 2nd order function to the Log of the Odds Ratio versus Distance graph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Values found using solver to minimize squared error.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Values found fitting 2nd order function to the Log of the Odds Ratio versus Distance graph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RAndrews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Uses Mosquito 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Column of Nominal values created to use in JMP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Column of Nominal values created to use in JMP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RAndrews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Motorcycle data for problem 41, page 615 of 2nd edition of Sharpe.  
</t>
        </r>
        <r>
          <rPr>
            <b/>
            <sz val="9"/>
            <color indexed="10"/>
            <rFont val="Tahoma"/>
            <family val="2"/>
          </rPr>
          <t>Note all models with missing values have been removed.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<sst xmlns="http://schemas.openxmlformats.org/spreadsheetml/2006/main" count="558" uniqueCount="194">
  <si>
    <t>D</t>
  </si>
  <si>
    <t>Distance</t>
  </si>
  <si>
    <t>% Made</t>
  </si>
  <si>
    <t>Made</t>
  </si>
  <si>
    <t>Attmpts</t>
  </si>
  <si>
    <t>Predicted</t>
  </si>
  <si>
    <t>squared error</t>
  </si>
  <si>
    <t xml:space="preserve"> = Total of Squared Error</t>
  </si>
  <si>
    <t>Fit a linear function of an exponential to the data.</t>
  </si>
  <si>
    <t>= total of squared error</t>
  </si>
  <si>
    <t>A</t>
  </si>
  <si>
    <t>B</t>
  </si>
  <si>
    <t>p-hat</t>
  </si>
  <si>
    <t>%</t>
  </si>
  <si>
    <t>Squared</t>
  </si>
  <si>
    <t>Error</t>
  </si>
  <si>
    <t>Solver Solution</t>
  </si>
  <si>
    <t>Fit a line letting x = distance and y = ln(odds).</t>
  </si>
  <si>
    <t>made</t>
  </si>
  <si>
    <t>ln(odds)</t>
  </si>
  <si>
    <t>Missed</t>
  </si>
  <si>
    <t>C</t>
  </si>
  <si>
    <t>ln[p/(1-p)]</t>
  </si>
  <si>
    <t>p/(1-p)</t>
  </si>
  <si>
    <t xml:space="preserve">D </t>
  </si>
  <si>
    <t>odds of</t>
  </si>
  <si>
    <t>Miss</t>
  </si>
  <si>
    <t>Straight Line</t>
  </si>
  <si>
    <t>Result</t>
  </si>
  <si>
    <t>0=miss,1=made</t>
  </si>
  <si>
    <t>Set</t>
  </si>
  <si>
    <t>#</t>
  </si>
  <si>
    <t>Obs.</t>
  </si>
  <si>
    <t>Likelihood</t>
  </si>
  <si>
    <t>Element</t>
  </si>
  <si>
    <t>L =</t>
  </si>
  <si>
    <t>= Intercept</t>
  </si>
  <si>
    <t>= Slope</t>
  </si>
  <si>
    <t>Actual</t>
  </si>
  <si>
    <t>= Likelihood Function Product</t>
  </si>
  <si>
    <t>odds ratio</t>
  </si>
  <si>
    <t>SPSS =</t>
  </si>
  <si>
    <t>Analyze &gt; Fit Model</t>
  </si>
  <si>
    <t>Made_shot</t>
  </si>
  <si>
    <t>Model</t>
  </si>
  <si>
    <t>MSRP</t>
  </si>
  <si>
    <t>Bore</t>
  </si>
  <si>
    <t>Displacement</t>
  </si>
  <si>
    <t>Clearance</t>
  </si>
  <si>
    <t>Engine strokes</t>
  </si>
  <si>
    <t>Wheelbase</t>
  </si>
  <si>
    <r>
      <rPr>
        <b/>
        <sz val="12"/>
        <rFont val="Arial"/>
        <family val="2"/>
      </rPr>
      <t xml:space="preserve">JMP </t>
    </r>
    <r>
      <rPr>
        <sz val="10"/>
        <rFont val="Arial"/>
        <family val="2"/>
      </rPr>
      <t xml:space="preserve">
(5 predictors for Engine Strokes)</t>
    </r>
  </si>
  <si>
    <t>HondaCR85R</t>
  </si>
  <si>
    <t>HondaCR85RB</t>
  </si>
  <si>
    <t>HondaCRF100F</t>
  </si>
  <si>
    <t>HondaCRF150F</t>
  </si>
  <si>
    <t>HondaCRF230F</t>
  </si>
  <si>
    <t>Confusion Matrix</t>
  </si>
  <si>
    <t>HondaCRF250R</t>
  </si>
  <si>
    <t>HondaCRF250X</t>
  </si>
  <si>
    <t>2 Stroke</t>
  </si>
  <si>
    <t>4 Stroke</t>
  </si>
  <si>
    <t xml:space="preserve">Total </t>
  </si>
  <si>
    <t>% Correct</t>
  </si>
  <si>
    <t>HondaCRF450R</t>
  </si>
  <si>
    <t>HondaCRF450X</t>
  </si>
  <si>
    <t>HondaCRF50F</t>
  </si>
  <si>
    <t>HondaCRF70F</t>
  </si>
  <si>
    <t>HondaCRF80F</t>
  </si>
  <si>
    <t>HondaXR250R</t>
  </si>
  <si>
    <t>HondaXR400R</t>
  </si>
  <si>
    <t>KawasakiKDX200</t>
  </si>
  <si>
    <t>KawasakiKDX220R</t>
  </si>
  <si>
    <t>KawasakiKDX50</t>
  </si>
  <si>
    <t>KawasakiKLR250</t>
  </si>
  <si>
    <t>KawasakiKLX110</t>
  </si>
  <si>
    <t>KawasakiKLX125</t>
  </si>
  <si>
    <t>KawasakiKLX125L</t>
  </si>
  <si>
    <t>KawasakiKLX300R</t>
  </si>
  <si>
    <t>Model using the two significant predictors.</t>
  </si>
  <si>
    <t>KawasakiKX100</t>
  </si>
  <si>
    <t>KawasakiKX125</t>
  </si>
  <si>
    <t>KawasakiKX250</t>
  </si>
  <si>
    <t>KawasakiKX250F</t>
  </si>
  <si>
    <t>KawasakiKX65</t>
  </si>
  <si>
    <t>KawasakiKX85</t>
  </si>
  <si>
    <t>KTM125SX</t>
  </si>
  <si>
    <t>KTM200EXC</t>
  </si>
  <si>
    <t>KTM250EXC</t>
  </si>
  <si>
    <t>KTM250SX</t>
  </si>
  <si>
    <t>KTM300EXC</t>
  </si>
  <si>
    <t>KTM300MXC</t>
  </si>
  <si>
    <t>KTM400EXC</t>
  </si>
  <si>
    <t>KTM450EXC</t>
  </si>
  <si>
    <t>KTM450MXC</t>
  </si>
  <si>
    <t>KTM450SX</t>
  </si>
  <si>
    <t>KTM50MINI</t>
  </si>
  <si>
    <t>KTM50SENIOR</t>
  </si>
  <si>
    <t>KTM50SXPROJUNIOR</t>
  </si>
  <si>
    <t>KTM50SXPROSENIOR</t>
  </si>
  <si>
    <t>KTM525EXC</t>
  </si>
  <si>
    <t>KTM525MXC</t>
  </si>
  <si>
    <t>KTM525SX</t>
  </si>
  <si>
    <t>KTM65SX</t>
  </si>
  <si>
    <t>KTM85SX</t>
  </si>
  <si>
    <t>SuzukiDR200SE</t>
  </si>
  <si>
    <t>SuzukiDRZ110</t>
  </si>
  <si>
    <t>SuzukiDRZ125</t>
  </si>
  <si>
    <t>SuzukiDRZ125L</t>
  </si>
  <si>
    <t>SuzukiDRZ250</t>
  </si>
  <si>
    <t>SuzukiDRZ400E</t>
  </si>
  <si>
    <t>SuzukiDRZ400S</t>
  </si>
  <si>
    <t>SuzukiJR50</t>
  </si>
  <si>
    <t>SuzukiRM125</t>
  </si>
  <si>
    <t>SuzukiRM250</t>
  </si>
  <si>
    <t>SuzukiRM65</t>
  </si>
  <si>
    <t>SuzukiRM85</t>
  </si>
  <si>
    <t>SuzukiRM85L</t>
  </si>
  <si>
    <t>SuzukiRMZ250</t>
  </si>
  <si>
    <t>SuzukiRMZ450</t>
  </si>
  <si>
    <t>YamahaPW50</t>
  </si>
  <si>
    <t>YamahaPW80</t>
  </si>
  <si>
    <t>YamahaTTR125E</t>
  </si>
  <si>
    <t>YamahaTTR125L</t>
  </si>
  <si>
    <t>YamahaTTR230</t>
  </si>
  <si>
    <t>YamahaTTR250</t>
  </si>
  <si>
    <t>YamahaTTR90E</t>
  </si>
  <si>
    <t>YamahaTW200</t>
  </si>
  <si>
    <t>YamahaWR250F</t>
  </si>
  <si>
    <t>YamahaWR450F</t>
  </si>
  <si>
    <t>YamahaYZ125</t>
  </si>
  <si>
    <t>YamahaYZ250</t>
  </si>
  <si>
    <t>YamahaYZ250F</t>
  </si>
  <si>
    <t>YamahaYZ450F</t>
  </si>
  <si>
    <t>YamahaYZ85</t>
  </si>
  <si>
    <t>HusabergFC450</t>
  </si>
  <si>
    <t>HusabergFC550</t>
  </si>
  <si>
    <t>HusqvarnaTC250</t>
  </si>
  <si>
    <t>HusqvarnaTC510</t>
  </si>
  <si>
    <t>HusqvarnaTC450</t>
  </si>
  <si>
    <t>HusqvarnaTE250</t>
  </si>
  <si>
    <t>HusqvarnaTE450</t>
  </si>
  <si>
    <t>HusqvarnaTE510</t>
  </si>
  <si>
    <t>HusqvarnaSM510R</t>
  </si>
  <si>
    <t>HusqvarnaSM450R</t>
  </si>
  <si>
    <t>GasGasPRO125</t>
  </si>
  <si>
    <t>GasGasPRO200</t>
  </si>
  <si>
    <t>GasGasPRO280</t>
  </si>
  <si>
    <t>p^(Distance)</t>
  </si>
  <si>
    <t>a made</t>
  </si>
  <si>
    <r>
      <t>(p-p^)</t>
    </r>
    <r>
      <rPr>
        <vertAlign val="superscript"/>
        <sz val="10"/>
        <rFont val="Arial"/>
        <family val="2"/>
      </rPr>
      <t>2</t>
    </r>
  </si>
  <si>
    <t>Solver values to minimize square error</t>
  </si>
  <si>
    <t>Use the output to predict the probability of a Made for a shot from 10 feet.</t>
  </si>
  <si>
    <t xml:space="preserve">Distance </t>
  </si>
  <si>
    <t>Linear function</t>
  </si>
  <si>
    <t>Intercept</t>
  </si>
  <si>
    <t>Feet</t>
  </si>
  <si>
    <t>= Linear function value for distance = 10</t>
  </si>
  <si>
    <t>= p^ = estimated probability of a Made from 10 feet Distance</t>
  </si>
  <si>
    <t xml:space="preserve">Use the characteristics of MSRP=4000 and Bore=60 to predict the probability of being 2 stroke. </t>
  </si>
  <si>
    <t>Estimate</t>
  </si>
  <si>
    <t>Values</t>
  </si>
  <si>
    <t>= Linear function value for MSRP= 4000 &amp; Bore=60</t>
  </si>
  <si>
    <r>
      <t>= e</t>
    </r>
    <r>
      <rPr>
        <vertAlign val="superscript"/>
        <sz val="10"/>
        <color indexed="17"/>
        <rFont val="Arial"/>
        <family val="2"/>
      </rPr>
      <t>Linear function value for MSRP= 4000 &amp; Bore=60</t>
    </r>
  </si>
  <si>
    <r>
      <t>= p^ = estimated probability of a</t>
    </r>
    <r>
      <rPr>
        <b/>
        <sz val="11"/>
        <color indexed="17"/>
        <rFont val="Arial"/>
        <family val="2"/>
      </rPr>
      <t xml:space="preserve"> 2 stroke</t>
    </r>
    <r>
      <rPr>
        <sz val="10"/>
        <color indexed="17"/>
        <rFont val="Arial"/>
        <family val="2"/>
      </rPr>
      <t xml:space="preserve"> for MSRP= 4000 &amp; Bore=60</t>
    </r>
  </si>
  <si>
    <r>
      <t>= p^ = estimated probability of a</t>
    </r>
    <r>
      <rPr>
        <b/>
        <sz val="11"/>
        <color indexed="17"/>
        <rFont val="Arial"/>
        <family val="2"/>
      </rPr>
      <t xml:space="preserve"> 4 stroke</t>
    </r>
    <r>
      <rPr>
        <sz val="10"/>
        <color indexed="17"/>
        <rFont val="Arial"/>
        <family val="2"/>
      </rPr>
      <t xml:space="preserve"> for MSRP= 4000 &amp; Bore=60</t>
    </r>
  </si>
  <si>
    <r>
      <t>= e</t>
    </r>
    <r>
      <rPr>
        <b/>
        <vertAlign val="superscript"/>
        <sz val="12"/>
        <color indexed="17"/>
        <rFont val="Arial"/>
        <family val="2"/>
      </rPr>
      <t>-Linear function value for distance = 10</t>
    </r>
  </si>
  <si>
    <r>
      <t>= e</t>
    </r>
    <r>
      <rPr>
        <b/>
        <vertAlign val="superscript"/>
        <sz val="12"/>
        <color indexed="17"/>
        <rFont val="Arial"/>
        <family val="2"/>
      </rPr>
      <t>Linear function value for distance = 10</t>
    </r>
  </si>
  <si>
    <t>D-Square</t>
  </si>
  <si>
    <t>JMP Coefficients</t>
  </si>
  <si>
    <t>ID</t>
  </si>
  <si>
    <t>AGE</t>
  </si>
  <si>
    <t>SEX</t>
  </si>
  <si>
    <t>MOSNET</t>
  </si>
  <si>
    <t>DENGUE</t>
  </si>
  <si>
    <t>D_Fever</t>
  </si>
  <si>
    <t>SCREEN</t>
  </si>
  <si>
    <t>SES</t>
  </si>
  <si>
    <t>SECTOR</t>
  </si>
  <si>
    <t>SECTOR1</t>
  </si>
  <si>
    <t>SECTOR2</t>
  </si>
  <si>
    <t>SECTOR3</t>
  </si>
  <si>
    <t>SECTOR4</t>
  </si>
  <si>
    <t>NO</t>
  </si>
  <si>
    <t>Yes</t>
  </si>
  <si>
    <t>JMP equivalent for output on pages 690 &amp; 691</t>
  </si>
  <si>
    <t xml:space="preserve">JMP without Mosquito Net variable  </t>
  </si>
  <si>
    <t>JMP with Age &amp; only 2 Sectors</t>
  </si>
  <si>
    <t>Dengue_F</t>
  </si>
  <si>
    <t>Positive</t>
  </si>
  <si>
    <t>Negative</t>
  </si>
  <si>
    <t>= % Misclassified</t>
  </si>
  <si>
    <t>= % No Fever</t>
  </si>
  <si>
    <t>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</si>
</sst>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9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4"/>
      <color indexed="14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7"/>
      <name val="Arial"/>
      <family val="2"/>
    </font>
    <font>
      <vertAlign val="superscript"/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rgb="FFFF0000"/>
      <name val="Arial"/>
      <family val="2"/>
    </font>
    <font>
      <b/>
      <sz val="14"/>
      <color rgb="FF0000FF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11"/>
      <color rgb="FF0000FF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0"/>
      <color theme="1"/>
      <name val="Arial"/>
      <family val="2"/>
    </font>
    <font>
      <b/>
      <sz val="12"/>
      <color rgb="FF00B050"/>
      <name val="Arial"/>
      <family val="2"/>
    </font>
    <font>
      <b/>
      <vertAlign val="superscript"/>
      <sz val="12"/>
      <color indexed="17"/>
      <name val="Arial"/>
      <family val="2"/>
    </font>
    <font>
      <sz val="10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107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/>
    <xf numFmtId="9" fontId="0" fillId="0" borderId="0" xfId="0" quotePrefix="1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9" fontId="5" fillId="0" borderId="0" xfId="0" applyNumberFormat="1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0" fillId="0" borderId="0" xfId="0" applyNumberFormat="1"/>
    <xf numFmtId="0" fontId="0" fillId="0" borderId="1" xfId="0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NumberFormat="1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center"/>
    </xf>
    <xf numFmtId="0" fontId="3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9" fontId="0" fillId="0" borderId="0" xfId="0" quotePrefix="1" applyNumberFormat="1"/>
    <xf numFmtId="0" fontId="15" fillId="0" borderId="0" xfId="0" applyFont="1" applyAlignment="1">
      <alignment horizontal="center"/>
    </xf>
    <xf numFmtId="0" fontId="16" fillId="0" borderId="0" xfId="0" quotePrefix="1" applyFont="1"/>
    <xf numFmtId="0" fontId="16" fillId="0" borderId="0" xfId="0" applyFont="1" applyAlignment="1">
      <alignment horizontal="right"/>
    </xf>
    <xf numFmtId="0" fontId="16" fillId="0" borderId="0" xfId="0" applyFont="1"/>
    <xf numFmtId="0" fontId="10" fillId="0" borderId="0" xfId="0" quotePrefix="1" applyFont="1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3" xfId="0" applyFill="1" applyBorder="1"/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NumberFormat="1" applyFont="1" applyAlignment="1">
      <alignment horizontal="center"/>
    </xf>
    <xf numFmtId="0" fontId="18" fillId="0" borderId="0" xfId="0" applyFont="1"/>
    <xf numFmtId="0" fontId="28" fillId="0" borderId="0" xfId="0" applyFont="1"/>
    <xf numFmtId="0" fontId="0" fillId="0" borderId="0" xfId="0" applyAlignment="1">
      <alignment horizontal="center" vertical="center" wrapText="1"/>
    </xf>
    <xf numFmtId="0" fontId="29" fillId="0" borderId="0" xfId="0" applyFont="1"/>
    <xf numFmtId="0" fontId="0" fillId="0" borderId="6" xfId="0" applyBorder="1"/>
    <xf numFmtId="0" fontId="29" fillId="0" borderId="7" xfId="0" applyFont="1" applyBorder="1"/>
    <xf numFmtId="0" fontId="29" fillId="0" borderId="8" xfId="0" applyFont="1" applyBorder="1"/>
    <xf numFmtId="0" fontId="29" fillId="0" borderId="0" xfId="0" applyFont="1" applyAlignment="1">
      <alignment horizontal="center"/>
    </xf>
    <xf numFmtId="0" fontId="29" fillId="0" borderId="0" xfId="0" applyFont="1" applyFill="1" applyBorder="1"/>
    <xf numFmtId="0" fontId="29" fillId="0" borderId="8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10" fontId="29" fillId="0" borderId="0" xfId="1" applyNumberFormat="1" applyFont="1"/>
    <xf numFmtId="0" fontId="29" fillId="0" borderId="9" xfId="0" applyFont="1" applyBorder="1"/>
    <xf numFmtId="0" fontId="29" fillId="0" borderId="1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0" fontId="29" fillId="0" borderId="1" xfId="1" applyNumberFormat="1" applyFont="1" applyBorder="1"/>
    <xf numFmtId="10" fontId="30" fillId="8" borderId="0" xfId="1" applyNumberFormat="1" applyFont="1" applyFill="1"/>
    <xf numFmtId="0" fontId="31" fillId="0" borderId="0" xfId="0" applyFont="1"/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  <xf numFmtId="0" fontId="22" fillId="0" borderId="0" xfId="0" applyFont="1"/>
    <xf numFmtId="0" fontId="22" fillId="0" borderId="0" xfId="0" quotePrefix="1" applyFont="1" applyAlignment="1">
      <alignment horizontal="left"/>
    </xf>
    <xf numFmtId="0" fontId="32" fillId="0" borderId="0" xfId="0" applyFont="1" applyAlignment="1">
      <alignment horizontal="center"/>
    </xf>
    <xf numFmtId="0" fontId="30" fillId="0" borderId="0" xfId="0" applyFont="1"/>
    <xf numFmtId="0" fontId="30" fillId="0" borderId="0" xfId="0" applyNumberFormat="1" applyFont="1" applyAlignment="1">
      <alignment horizontal="center"/>
    </xf>
    <xf numFmtId="0" fontId="33" fillId="0" borderId="0" xfId="0" applyFont="1"/>
    <xf numFmtId="0" fontId="32" fillId="0" borderId="0" xfId="0" applyFont="1"/>
    <xf numFmtId="0" fontId="32" fillId="0" borderId="2" xfId="0" applyFont="1" applyBorder="1"/>
    <xf numFmtId="0" fontId="32" fillId="0" borderId="0" xfId="0" quotePrefix="1" applyFont="1"/>
    <xf numFmtId="0" fontId="34" fillId="0" borderId="0" xfId="0" applyFont="1"/>
    <xf numFmtId="0" fontId="32" fillId="0" borderId="0" xfId="0" applyFont="1" applyBorder="1"/>
    <xf numFmtId="0" fontId="32" fillId="0" borderId="0" xfId="0" applyNumberFormat="1" applyFont="1"/>
    <xf numFmtId="0" fontId="34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6" fillId="0" borderId="0" xfId="0" quotePrefix="1" applyFont="1"/>
    <xf numFmtId="0" fontId="38" fillId="0" borderId="0" xfId="0" applyFont="1"/>
    <xf numFmtId="0" fontId="2" fillId="0" borderId="0" xfId="2"/>
    <xf numFmtId="0" fontId="2" fillId="0" borderId="0" xfId="2" applyNumberFormat="1"/>
    <xf numFmtId="0" fontId="35" fillId="9" borderId="0" xfId="2" applyFont="1" applyFill="1" applyBorder="1" applyAlignment="1" applyProtection="1">
      <alignment horizontal="right"/>
    </xf>
    <xf numFmtId="0" fontId="2" fillId="0" borderId="0" xfId="0" applyFont="1" applyAlignment="1">
      <alignment horizontal="center"/>
    </xf>
    <xf numFmtId="164" fontId="0" fillId="0" borderId="0" xfId="1" applyNumberFormat="1" applyFont="1"/>
    <xf numFmtId="164" fontId="2" fillId="0" borderId="0" xfId="1" applyNumberFormat="1" applyFont="1"/>
    <xf numFmtId="10" fontId="0" fillId="0" borderId="0" xfId="1" applyNumberFormat="1" applyFont="1"/>
    <xf numFmtId="0" fontId="2" fillId="0" borderId="0" xfId="0" quotePrefix="1" applyFont="1"/>
    <xf numFmtId="10" fontId="0" fillId="0" borderId="0" xfId="0" applyNumberFormat="1"/>
    <xf numFmtId="10" fontId="27" fillId="0" borderId="0" xfId="1" applyNumberFormat="1" applyFont="1"/>
    <xf numFmtId="0" fontId="27" fillId="0" borderId="0" xfId="0" quotePrefix="1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33553084362661"/>
          <c:y val="6.2500119209516924E-2"/>
          <c:w val="0.80118810446625854"/>
          <c:h val="0.7070325985576602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7624044435935365"/>
                  <c:y val="-0.5634669903060810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Data!$A$6:$A$12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Data!$B$6:$B$12</c:f>
              <c:numCache>
                <c:formatCode>0%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0.3</c:v>
                </c:pt>
                <c:pt idx="5">
                  <c:v>0.1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589424"/>
        <c:axId val="1413538464"/>
      </c:scatterChart>
      <c:valAx>
        <c:axId val="1413589424"/>
        <c:scaling>
          <c:orientation val="minMax"/>
          <c:max val="35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from the basket in feet</a:t>
                </a:r>
              </a:p>
            </c:rich>
          </c:tx>
          <c:layout>
            <c:manualLayout>
              <c:xMode val="edge"/>
              <c:yMode val="edge"/>
              <c:x val="0.21365016316580604"/>
              <c:y val="0.81250164041994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3538464"/>
        <c:crosses val="autoZero"/>
        <c:crossBetween val="midCat"/>
        <c:majorUnit val="5"/>
      </c:valAx>
      <c:valAx>
        <c:axId val="14135384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35894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86482939632541E-2"/>
          <c:y val="5.0925925925925923E-2"/>
          <c:w val="0.88389129483814521"/>
          <c:h val="0.758697510475258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'y =1st order fcn. '!$B$9</c:f>
              <c:strCache>
                <c:ptCount val="1"/>
                <c:pt idx="0">
                  <c:v>Predicted</c:v>
                </c:pt>
              </c:strCache>
            </c:strRef>
          </c:tx>
          <c:spPr>
            <a:ln w="158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'y =1st order fcn. '!$A$10:$A$20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xVal>
          <c:yVal>
            <c:numRef>
              <c:f>'y =1st order fcn. '!$B$10:$B$20</c:f>
              <c:numCache>
                <c:formatCode>General</c:formatCode>
                <c:ptCount val="11"/>
                <c:pt idx="0">
                  <c:v>0.92761331307723449</c:v>
                </c:pt>
                <c:pt idx="1">
                  <c:v>0.86212987358031623</c:v>
                </c:pt>
                <c:pt idx="2">
                  <c:v>0.71833555255650516</c:v>
                </c:pt>
                <c:pt idx="3">
                  <c:v>0.50983545397178098</c:v>
                </c:pt>
                <c:pt idx="4">
                  <c:v>0.29785637693144851</c:v>
                </c:pt>
                <c:pt idx="5">
                  <c:v>0.14749308682499923</c:v>
                </c:pt>
                <c:pt idx="6">
                  <c:v>6.5910563543253614E-2</c:v>
                </c:pt>
                <c:pt idx="7">
                  <c:v>2.7972915865487353E-2</c:v>
                </c:pt>
                <c:pt idx="8">
                  <c:v>1.1600710959589941E-2</c:v>
                </c:pt>
                <c:pt idx="9">
                  <c:v>4.7639925202964334E-3</c:v>
                </c:pt>
                <c:pt idx="10">
                  <c:v>1.9484567488707895E-3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'y =1st order fcn. '!$C$9</c:f>
              <c:strCache>
                <c:ptCount val="1"/>
                <c:pt idx="0">
                  <c:v>Made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'y =1st order fcn. '!$A$10:$A$20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xVal>
          <c:yVal>
            <c:numRef>
              <c:f>'y =1st order fcn. '!$C$10:$C$20</c:f>
              <c:numCache>
                <c:formatCode>0%</c:formatCode>
                <c:ptCount val="11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0.3</c:v>
                </c:pt>
                <c:pt idx="5">
                  <c:v>0.1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5669872"/>
        <c:axId val="1535665392"/>
      </c:scatterChart>
      <c:valAx>
        <c:axId val="1535669872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Distance from basket in Feet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665392"/>
        <c:crosses val="autoZero"/>
        <c:crossBetween val="midCat"/>
      </c:valAx>
      <c:valAx>
        <c:axId val="1535665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669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59426946631665"/>
          <c:y val="0.20247574630038459"/>
          <c:w val="0.45793566501861688"/>
          <c:h val="9.0373728921502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57376410715484E-2"/>
          <c:y val="9.4861843159127879E-2"/>
          <c:w val="0.88095494139154751"/>
          <c:h val="0.73913186128153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'y = f(ln(odds))'!$B$3</c:f>
              <c:strCache>
                <c:ptCount val="1"/>
                <c:pt idx="0">
                  <c:v>ln(odds)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9.4333350975789002E-2"/>
                  <c:y val="1.6972714685165143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'y = f(ln(odds))'!$A$4:$A$9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'y = f(ln(odds))'!$B$4:$B$9</c:f>
              <c:numCache>
                <c:formatCode>General</c:formatCode>
                <c:ptCount val="6"/>
                <c:pt idx="0">
                  <c:v>2.1972245773362196</c:v>
                </c:pt>
                <c:pt idx="1">
                  <c:v>1.3862943611198906</c:v>
                </c:pt>
                <c:pt idx="2">
                  <c:v>0.84729786038720367</c:v>
                </c:pt>
                <c:pt idx="3">
                  <c:v>0.40546510810816438</c:v>
                </c:pt>
                <c:pt idx="4">
                  <c:v>-0.84729786038720367</c:v>
                </c:pt>
                <c:pt idx="5">
                  <c:v>-2.1972245773362196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'y = f(ln(odds))'!$C$3</c:f>
              <c:strCache>
                <c:ptCount val="1"/>
                <c:pt idx="0">
                  <c:v>odds ratio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'y = f(ln(odds))'!$A$4:$A$9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'y = f(ln(odds))'!$C$4:$C$9</c:f>
              <c:numCache>
                <c:formatCode>General</c:formatCode>
                <c:ptCount val="6"/>
                <c:pt idx="0">
                  <c:v>9</c:v>
                </c:pt>
                <c:pt idx="1">
                  <c:v>4</c:v>
                </c:pt>
                <c:pt idx="2">
                  <c:v>2.3333333333333335</c:v>
                </c:pt>
                <c:pt idx="3">
                  <c:v>1.5</c:v>
                </c:pt>
                <c:pt idx="4">
                  <c:v>0.42857142857142855</c:v>
                </c:pt>
                <c:pt idx="5">
                  <c:v>0.1111111111111111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535664"/>
        <c:axId val="1413574304"/>
      </c:scatterChart>
      <c:valAx>
        <c:axId val="1413535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3574304"/>
        <c:crosses val="autoZero"/>
        <c:crossBetween val="midCat"/>
      </c:valAx>
      <c:valAx>
        <c:axId val="14135743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35356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238313960754906"/>
          <c:y val="1.9762845849802372E-2"/>
          <c:w val="0.25595300587426562"/>
          <c:h val="0.39525774693183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50685184452445"/>
          <c:y val="8.5766697935321268E-2"/>
          <c:w val="0.77248499716429919"/>
          <c:h val="0.76087225738881836"/>
        </c:manualLayout>
      </c:layout>
      <c:lineChart>
        <c:grouping val="standard"/>
        <c:varyColors val="0"/>
        <c:ser>
          <c:idx val="0"/>
          <c:order val="0"/>
          <c:tx>
            <c:strRef>
              <c:f>'y = 2nd order fcn.'!$B$3</c:f>
              <c:strCache>
                <c:ptCount val="1"/>
                <c:pt idx="0">
                  <c:v>Predicted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'y = 2nd order fcn.'!$A$5:$A$11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'y = 2nd order fcn.'!$B$5:$B$11</c:f>
              <c:numCache>
                <c:formatCode>General</c:formatCode>
                <c:ptCount val="7"/>
                <c:pt idx="0">
                  <c:v>0.88221761212483962</c:v>
                </c:pt>
                <c:pt idx="1">
                  <c:v>0.83704448939527576</c:v>
                </c:pt>
                <c:pt idx="2">
                  <c:v>0.7289693948266277</c:v>
                </c:pt>
                <c:pt idx="3">
                  <c:v>0.5367834253824999</c:v>
                </c:pt>
                <c:pt idx="4">
                  <c:v>0.29119238028889355</c:v>
                </c:pt>
                <c:pt idx="5">
                  <c:v>0.10701507376211747</c:v>
                </c:pt>
                <c:pt idx="6">
                  <c:v>2.7960598974149934E-2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 = 2nd order fcn.'!$E$4</c:f>
              <c:strCache>
                <c:ptCount val="1"/>
                <c:pt idx="0">
                  <c:v>Made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'y = 2nd order fcn.'!$A$5:$A$11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'y = 2nd order fcn.'!$E$5:$E$11</c:f>
              <c:numCache>
                <c:formatCode>0%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0.3</c:v>
                </c:pt>
                <c:pt idx="5">
                  <c:v>0.1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540704"/>
        <c:axId val="1413577104"/>
      </c:lineChart>
      <c:catAx>
        <c:axId val="141354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Distance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3577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35771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00" b="1">
                    <a:latin typeface="Arial" panose="020B0604020202020204" pitchFamily="34" charset="0"/>
                    <a:cs typeface="Arial" panose="020B0604020202020204" pitchFamily="34" charset="0"/>
                  </a:rPr>
                  <a:t>Proportion Made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3540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4082632009708464"/>
          <c:y val="7.8781849019775044E-2"/>
          <c:w val="0.45115993565320461"/>
          <c:h val="0.150931711153434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Log of Odds Ratio vs. Distance</a:t>
            </a:r>
          </a:p>
        </c:rich>
      </c:tx>
      <c:layout>
        <c:manualLayout>
          <c:xMode val="edge"/>
          <c:yMode val="edge"/>
          <c:x val="8.6290813648293968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90703889286566"/>
          <c:y val="0.13225581353875854"/>
          <c:w val="0.80617780959198282"/>
          <c:h val="0.676291899099874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0.18115084705320925"/>
                  <c:y val="-0.51430841281173179"/>
                </c:manualLayout>
              </c:layout>
              <c:numFmt formatCode="General" sourceLinked="0"/>
            </c:trendlineLbl>
          </c:trendline>
          <c:xVal>
            <c:numRef>
              <c:f>'y = 2nd order fcn.'!$A$5:$A$10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'y = 2nd order fcn.'!$I$5:$I$10</c:f>
              <c:numCache>
                <c:formatCode>General</c:formatCode>
                <c:ptCount val="6"/>
                <c:pt idx="0">
                  <c:v>2.1972245773362196</c:v>
                </c:pt>
                <c:pt idx="1">
                  <c:v>1.3862943611198908</c:v>
                </c:pt>
                <c:pt idx="2">
                  <c:v>0.84729786038720345</c:v>
                </c:pt>
                <c:pt idx="3">
                  <c:v>0.40546510810816422</c:v>
                </c:pt>
                <c:pt idx="4">
                  <c:v>-0.84729786038720356</c:v>
                </c:pt>
                <c:pt idx="5">
                  <c:v>-2.1972245773362191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555264"/>
        <c:axId val="1413555824"/>
      </c:scatterChart>
      <c:valAx>
        <c:axId val="141355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13555824"/>
        <c:crosses val="autoZero"/>
        <c:crossBetween val="midCat"/>
      </c:valAx>
      <c:valAx>
        <c:axId val="1413555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13555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ustomXml" Target="../ink/ink3.xml"/><Relationship Id="rId13" Type="http://schemas.openxmlformats.org/officeDocument/2006/relationships/image" Target="../media/image16.emf"/><Relationship Id="rId18" Type="http://schemas.openxmlformats.org/officeDocument/2006/relationships/customXml" Target="../ink/ink8.xml"/><Relationship Id="rId3" Type="http://schemas.openxmlformats.org/officeDocument/2006/relationships/image" Target="../media/image11.png"/><Relationship Id="rId7" Type="http://schemas.openxmlformats.org/officeDocument/2006/relationships/image" Target="../media/image13.emf"/><Relationship Id="rId12" Type="http://schemas.openxmlformats.org/officeDocument/2006/relationships/customXml" Target="../ink/ink5.xml"/><Relationship Id="rId17" Type="http://schemas.openxmlformats.org/officeDocument/2006/relationships/image" Target="../media/image18.emf"/><Relationship Id="rId2" Type="http://schemas.openxmlformats.org/officeDocument/2006/relationships/image" Target="../media/image10.png"/><Relationship Id="rId16" Type="http://schemas.openxmlformats.org/officeDocument/2006/relationships/customXml" Target="../ink/ink7.xml"/><Relationship Id="rId20" Type="http://schemas.openxmlformats.org/officeDocument/2006/relationships/customXml" Target="../ink/ink9.xml"/><Relationship Id="rId1" Type="http://schemas.openxmlformats.org/officeDocument/2006/relationships/image" Target="../media/image9.png"/><Relationship Id="rId6" Type="http://schemas.openxmlformats.org/officeDocument/2006/relationships/customXml" Target="../ink/ink2.xml"/><Relationship Id="rId11" Type="http://schemas.openxmlformats.org/officeDocument/2006/relationships/image" Target="../media/image15.emf"/><Relationship Id="rId5" Type="http://schemas.openxmlformats.org/officeDocument/2006/relationships/image" Target="../media/image12.emf"/><Relationship Id="rId15" Type="http://schemas.openxmlformats.org/officeDocument/2006/relationships/image" Target="../media/image17.emf"/><Relationship Id="rId10" Type="http://schemas.openxmlformats.org/officeDocument/2006/relationships/customXml" Target="../ink/ink4.xml"/><Relationship Id="rId19" Type="http://schemas.openxmlformats.org/officeDocument/2006/relationships/image" Target="../media/image19.emf"/><Relationship Id="rId4" Type="http://schemas.openxmlformats.org/officeDocument/2006/relationships/customXml" Target="../ink/ink1.xml"/><Relationship Id="rId9" Type="http://schemas.openxmlformats.org/officeDocument/2006/relationships/image" Target="../media/image14.emf"/><Relationship Id="rId14" Type="http://schemas.openxmlformats.org/officeDocument/2006/relationships/customXml" Target="../ink/ink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7" Type="http://schemas.openxmlformats.org/officeDocument/2006/relationships/image" Target="../media/image26.png"/><Relationship Id="rId2" Type="http://schemas.openxmlformats.org/officeDocument/2006/relationships/image" Target="../media/image21.emf"/><Relationship Id="rId1" Type="http://schemas.openxmlformats.org/officeDocument/2006/relationships/image" Target="../media/image20.emf"/><Relationship Id="rId6" Type="http://schemas.openxmlformats.org/officeDocument/2006/relationships/image" Target="../media/image25.emf"/><Relationship Id="rId5" Type="http://schemas.openxmlformats.org/officeDocument/2006/relationships/image" Target="../media/image24.emf"/><Relationship Id="rId4" Type="http://schemas.openxmlformats.org/officeDocument/2006/relationships/image" Target="../media/image2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11</xdr:col>
      <xdr:colOff>228600</xdr:colOff>
      <xdr:row>15</xdr:row>
      <xdr:rowOff>0</xdr:rowOff>
    </xdr:to>
    <xdr:graphicFrame macro="">
      <xdr:nvGraphicFramePr>
        <xdr:cNvPr id="1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0</xdr:row>
      <xdr:rowOff>19050</xdr:rowOff>
    </xdr:from>
    <xdr:to>
      <xdr:col>4</xdr:col>
      <xdr:colOff>552450</xdr:colOff>
      <xdr:row>3</xdr:row>
      <xdr:rowOff>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38100" y="19050"/>
          <a:ext cx="2314575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Data for distance and % of shots made on a basketball court</a:t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5</xdr:col>
      <xdr:colOff>0</xdr:colOff>
      <xdr:row>17</xdr:row>
      <xdr:rowOff>155863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0" y="2166505"/>
          <a:ext cx="2450523" cy="829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FF00FF"/>
              </a:solidFill>
              <a:latin typeface="Arial"/>
              <a:cs typeface="Arial"/>
            </a:rPr>
            <a:t>If you use a least-squares</a:t>
          </a:r>
          <a:r>
            <a:rPr lang="en-US" sz="1000" b="1" i="0" strike="noStrike" baseline="0">
              <a:solidFill>
                <a:srgbClr val="FF00FF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FF00FF"/>
              </a:solidFill>
              <a:latin typeface="Arial"/>
              <a:cs typeface="Arial"/>
            </a:rPr>
            <a:t>straight line to predict the probability of making a basket</a:t>
          </a:r>
          <a:r>
            <a:rPr lang="en-US" sz="1000" b="1" i="0" strike="noStrike" baseline="0">
              <a:solidFill>
                <a:srgbClr val="FF00FF"/>
              </a:solidFill>
              <a:latin typeface="Arial"/>
              <a:cs typeface="Arial"/>
            </a:rPr>
            <a:t> then </a:t>
          </a:r>
          <a:r>
            <a:rPr lang="en-US" sz="1000" b="1" i="0" strike="noStrike">
              <a:solidFill>
                <a:srgbClr val="FF00FF"/>
              </a:solidFill>
              <a:latin typeface="Arial"/>
              <a:cs typeface="Arial"/>
            </a:rPr>
            <a:t>the  probability at 30 ft.  &amp; 35 ft. is negative in each case.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0</xdr:row>
      <xdr:rowOff>57148</xdr:rowOff>
    </xdr:from>
    <xdr:to>
      <xdr:col>12</xdr:col>
      <xdr:colOff>34637</xdr:colOff>
      <xdr:row>34</xdr:row>
      <xdr:rowOff>43294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104773" y="57148"/>
              <a:ext cx="7203500" cy="557991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400"/>
                <a:t>Linear regression is</a:t>
              </a:r>
              <a:r>
                <a:rPr lang="en-US" sz="1400" baseline="0"/>
                <a:t> for Y (response variable) being a continuous variable, but it is not a proper modeling method if the Y (response variable) is a categorical variable.  </a:t>
              </a:r>
            </a:p>
            <a:p>
              <a:endParaRPr lang="en-US" sz="1400" baseline="0"/>
            </a:p>
            <a:p>
              <a:r>
                <a:rPr lang="en-US" sz="1400" baseline="0"/>
                <a:t>Binary or Bivariate </a:t>
              </a:r>
              <a:r>
                <a:rPr lang="en-US" sz="1400" b="1" baseline="0"/>
                <a:t>Logistic Regression </a:t>
              </a:r>
              <a:r>
                <a:rPr lang="en-US" sz="1400" baseline="0"/>
                <a:t>can model the relationship between a </a:t>
              </a:r>
              <a:r>
                <a:rPr lang="en-US" sz="1400" b="1" baseline="0">
                  <a:solidFill>
                    <a:schemeClr val="accent6">
                      <a:lumMod val="50000"/>
                    </a:schemeClr>
                  </a:solidFill>
                </a:rPr>
                <a:t>dichotomous (2-category) variable </a:t>
              </a:r>
              <a:r>
                <a:rPr lang="en-US" sz="1400" baseline="0"/>
                <a:t>and </a:t>
              </a:r>
              <a:r>
                <a:rPr lang="en-US" sz="1400" b="1" baseline="0">
                  <a:solidFill>
                    <a:schemeClr val="accent6">
                      <a:lumMod val="50000"/>
                    </a:schemeClr>
                  </a:solidFill>
                </a:rPr>
                <a:t>one or more quantitative predictor or independent variables </a:t>
              </a:r>
              <a:r>
                <a:rPr lang="en-US" sz="1400" baseline="0"/>
                <a:t>(some of which may be indicator or dummy variables representing one or more categorical variables).  The model can be used to predict the probability of an event occuring for a set of values for the predictor variables.  Hence </a:t>
              </a:r>
              <a:r>
                <a:rPr lang="en-US" sz="1600" b="1" baseline="0">
                  <a:solidFill>
                    <a:srgbClr val="0000FF"/>
                  </a:solidFill>
                </a:rPr>
                <a:t>for logistic regression the predicted value is the probability </a:t>
              </a:r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en-US" sz="1800" b="1" i="1" baseline="0">
                          <a:solidFill>
                            <a:srgbClr val="0000FF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1800" b="1" i="1" baseline="0">
                          <a:solidFill>
                            <a:srgbClr val="0000FF"/>
                          </a:solidFill>
                          <a:latin typeface="Cambria Math"/>
                        </a:rPr>
                        <m:t>𝒑</m:t>
                      </m:r>
                    </m:e>
                  </m:acc>
                </m:oMath>
              </a14:m>
              <a:r>
                <a:rPr lang="en-US" sz="1600" b="1" baseline="0">
                  <a:solidFill>
                    <a:srgbClr val="0000FF"/>
                  </a:solidFill>
                </a:rPr>
                <a:t> of an event rather than the value of the response variable </a:t>
              </a:r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en-US" sz="1800" b="1" i="1" baseline="0">
                          <a:solidFill>
                            <a:srgbClr val="0000FF"/>
                          </a:solidFill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1800" b="1" i="1" baseline="0">
                          <a:solidFill>
                            <a:srgbClr val="0000FF"/>
                          </a:solidFill>
                          <a:latin typeface="Cambria Math"/>
                        </a:rPr>
                        <m:t>𝒚</m:t>
                      </m:r>
                    </m:e>
                  </m:acc>
                </m:oMath>
              </a14:m>
              <a:r>
                <a:rPr lang="en-US" sz="1600" b="1" baseline="0">
                  <a:solidFill>
                    <a:srgbClr val="0000FF"/>
                  </a:solidFill>
                </a:rPr>
                <a:t> </a:t>
              </a:r>
              <a:r>
                <a:rPr lang="en-US" sz="1400" baseline="0"/>
                <a:t>as is the case with least squares linear regression.  </a:t>
              </a:r>
            </a:p>
            <a:p>
              <a:endParaRPr lang="en-US" sz="1400" baseline="0"/>
            </a:p>
            <a:p>
              <a:r>
                <a:rPr lang="en-US" sz="1400" b="1"/>
                <a:t>Phenomenon Probability(event) </a:t>
              </a:r>
              <a:r>
                <a:rPr lang="en-US" sz="1400"/>
                <a:t>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6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600" b="1" i="1">
                          <a:latin typeface="Cambria Math" panose="02040503050406030204" pitchFamily="18" charset="0"/>
                        </a:rPr>
                        <m:t>𝟏</m:t>
                      </m:r>
                    </m:num>
                    <m:den>
                      <m:r>
                        <a:rPr lang="en-US" sz="1600" b="1" i="0">
                          <a:latin typeface="Cambria Math"/>
                        </a:rPr>
                        <m:t>𝟏</m:t>
                      </m:r>
                      <m:r>
                        <a:rPr lang="en-US" sz="1600" b="1" i="0">
                          <a:latin typeface="Cambria Math"/>
                        </a:rPr>
                        <m:t>+ </m:t>
                      </m:r>
                      <m:sSup>
                        <m:sSupPr>
                          <m:ctrlPr>
                            <a:rPr lang="en-US" sz="16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600" b="1" i="0">
                              <a:latin typeface="Cambria Math"/>
                            </a:rPr>
                            <m:t>𝐞</m:t>
                          </m:r>
                        </m:e>
                        <m:sup>
                          <m:r>
                            <a:rPr lang="en-US" sz="1600" b="1" i="0">
                              <a:latin typeface="Cambria Math" panose="02040503050406030204" pitchFamily="18" charset="0"/>
                            </a:rPr>
                            <m:t>−</m:t>
                          </m:r>
                          <m:r>
                            <a:rPr lang="en-US" sz="1600" b="1" i="0">
                              <a:latin typeface="Cambria Math"/>
                            </a:rPr>
                            <m:t>𝐋𝐢𝐧𝐞𝐚𝐫</m:t>
                          </m:r>
                          <m:r>
                            <a:rPr lang="en-US" sz="1600" b="1" i="0">
                              <a:latin typeface="Cambria Math"/>
                            </a:rPr>
                            <m:t> </m:t>
                          </m:r>
                          <m:r>
                            <a:rPr lang="en-US" sz="1600" b="1" i="0">
                              <a:latin typeface="Cambria Math"/>
                            </a:rPr>
                            <m:t>𝐅𝐮𝐧𝐜𝐭𝐢𝐨𝐧</m:t>
                          </m:r>
                          <m:r>
                            <a:rPr lang="en-US" sz="1600" b="1" i="0">
                              <a:latin typeface="Cambria Math"/>
                            </a:rPr>
                            <m:t> </m:t>
                          </m:r>
                          <m:r>
                            <a:rPr lang="en-US" sz="1600" b="1" i="0">
                              <a:latin typeface="Cambria Math"/>
                            </a:rPr>
                            <m:t>𝐨𝐟</m:t>
                          </m:r>
                          <m:r>
                            <a:rPr lang="en-US" sz="1600" b="1" i="0">
                              <a:latin typeface="Cambria Math"/>
                            </a:rPr>
                            <m:t> </m:t>
                          </m:r>
                          <m:r>
                            <a:rPr lang="en-US" sz="1600" b="1" i="0">
                              <a:latin typeface="Cambria Math"/>
                            </a:rPr>
                            <m:t>𝐯𝐚𝐥𝐮𝐞𝐬</m:t>
                          </m:r>
                        </m:sup>
                      </m:sSup>
                    </m:den>
                  </m:f>
                </m:oMath>
              </a14:m>
              <a:r>
                <a:rPr lang="en-US" sz="1400" b="1"/>
                <a:t>   </a:t>
              </a:r>
              <a:r>
                <a:rPr lang="en-US" sz="1400" b="0"/>
                <a:t>(22.1), page 682,</a:t>
              </a:r>
            </a:p>
            <a:p>
              <a:r>
                <a:rPr lang="en-US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 Phenomenon Linear Function = 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Symbol" panose="05050102010706020507" pitchFamily="18" charset="2"/>
                  <a:ea typeface="+mn-ea"/>
                  <a:cs typeface="+mn-cs"/>
                </a:rPr>
                <a:t>b</a:t>
              </a:r>
              <a:r>
                <a:rPr lang="en-US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0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+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Symbol" panose="05050102010706020507" pitchFamily="18" charset="2"/>
                  <a:ea typeface="+mn-ea"/>
                  <a:cs typeface="+mn-cs"/>
                </a:rPr>
                <a:t>b</a:t>
              </a:r>
              <a:r>
                <a:rPr lang="en-US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∙x</a:t>
              </a:r>
              <a:r>
                <a:rPr lang="en-US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+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Symbol" panose="05050102010706020507" pitchFamily="18" charset="2"/>
                  <a:ea typeface="+mn-ea"/>
                  <a:cs typeface="+mn-cs"/>
                </a:rPr>
                <a:t>b</a:t>
              </a:r>
              <a:r>
                <a:rPr lang="en-US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∙x</a:t>
              </a:r>
              <a:r>
                <a:rPr lang="en-US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+ ... + 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Symbol" panose="05050102010706020507" pitchFamily="18" charset="2"/>
                  <a:ea typeface="+mn-ea"/>
                  <a:cs typeface="+mn-cs"/>
                </a:rPr>
                <a:t>b</a:t>
              </a:r>
              <a:r>
                <a:rPr lang="en-US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k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∙x</a:t>
              </a:r>
              <a:r>
                <a:rPr lang="en-US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k</a:t>
              </a:r>
              <a:r>
                <a:rPr lang="en-US" sz="12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, for k = number of predictor variables.</a:t>
              </a:r>
              <a:endParaRPr lang="en-US" sz="1200">
                <a:effectLst/>
              </a:endParaRPr>
            </a:p>
            <a:p>
              <a:r>
                <a:rPr lang="en-US" sz="1200">
                  <a:solidFill>
                    <a:srgbClr val="00B050"/>
                  </a:solidFill>
                </a:rPr>
                <a:t>Section 22.5.1 (page699)  describes how a Maximum Likelihood</a:t>
              </a:r>
              <a:r>
                <a:rPr lang="en-US" sz="1200" baseline="0">
                  <a:solidFill>
                    <a:srgbClr val="00B050"/>
                  </a:solidFill>
                </a:rPr>
                <a:t> estimation procedure can estimate the </a:t>
              </a:r>
              <a:r>
                <a:rPr lang="en-US" sz="1200" baseline="0">
                  <a:solidFill>
                    <a:srgbClr val="00B050"/>
                  </a:solidFill>
                  <a:latin typeface="Symbol" panose="05050102010706020507" pitchFamily="18" charset="2"/>
                </a:rPr>
                <a:t>b</a:t>
              </a:r>
              <a:r>
                <a:rPr lang="en-US" sz="1200" baseline="0">
                  <a:solidFill>
                    <a:srgbClr val="00B050"/>
                  </a:solidFill>
                </a:rPr>
                <a:t> values with b values</a:t>
              </a:r>
              <a:r>
                <a:rPr lang="en-US" sz="1200" b="1" baseline="0">
                  <a:solidFill>
                    <a:srgbClr val="00B050"/>
                  </a:solidFill>
                </a:rPr>
                <a:t>.  </a:t>
              </a:r>
              <a:r>
                <a:rPr lang="en-US" sz="1400" b="1" baseline="0">
                  <a:solidFill>
                    <a:srgbClr val="FF0000"/>
                  </a:solidFill>
                </a:rPr>
                <a:t>Excel has no such procedure so a package like JMP, SPSS, SAS or R is used.</a:t>
              </a:r>
              <a:endParaRPr lang="en-US" sz="1400" b="1">
                <a:solidFill>
                  <a:srgbClr val="FF0000"/>
                </a:solidFill>
              </a:endParaRPr>
            </a:p>
            <a:p>
              <a:r>
                <a:rPr lang="en-US" sz="1600" b="1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These can</a:t>
              </a:r>
              <a:r>
                <a:rPr lang="en-US" sz="1600" b="1" baseline="0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be used find a predicted probability </a:t>
              </a:r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en-US" sz="16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𝒑</m:t>
                      </m:r>
                      <m:r>
                        <a:rPr lang="en-US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</m:e>
                  </m:acc>
                </m:oMath>
              </a14:m>
              <a:r>
                <a:rPr lang="en-US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6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6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𝟏</m:t>
                      </m:r>
                    </m:num>
                    <m:den>
                      <m:r>
                        <a:rPr lang="en-US" sz="1600" b="1" i="0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𝟏</m:t>
                      </m:r>
                      <m:r>
                        <a:rPr lang="en-US" sz="1600" b="1" i="0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+ </m:t>
                      </m:r>
                      <m:sSup>
                        <m:sSupPr>
                          <m:ctrlPr>
                            <a:rPr lang="en-US" sz="16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n-US" sz="16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𝐞</m:t>
                          </m:r>
                        </m:e>
                        <m:sup>
                          <m:r>
                            <a:rPr lang="en-US" sz="16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−(</m:t>
                          </m:r>
                          <m:r>
                            <a:rPr lang="en-US" sz="16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𝐒𝐚𝐦𝐩𝐥𝐞</m:t>
                          </m:r>
                          <m:r>
                            <a:rPr lang="en-US" sz="1600" b="1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n-US" sz="16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𝐋𝐢𝐧𝐞𝐚𝐫</m:t>
                          </m:r>
                          <m:r>
                            <a:rPr lang="en-US" sz="16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n-US" sz="16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𝐅𝐮𝐧𝐜𝐭𝐢𝐨𝐧</m:t>
                          </m:r>
                          <m:r>
                            <a:rPr lang="en-US" sz="16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n-US" sz="16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𝐨𝐟</m:t>
                          </m:r>
                          <m:r>
                            <a:rPr lang="en-US" sz="16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n-US" sz="16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𝐯𝐚𝐥𝐮𝐞𝐬</m:t>
                          </m:r>
                          <m:r>
                            <a:rPr lang="en-US" sz="16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)</m:t>
                          </m:r>
                        </m:sup>
                      </m:sSup>
                    </m:den>
                  </m:f>
                </m:oMath>
              </a14:m>
              <a:r>
                <a:rPr lang="en-US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which is based on the sample data where Sample Linear Function = b</a:t>
              </a:r>
              <a:r>
                <a:rPr kumimoji="0" lang="en-US" sz="1200" b="1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0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+b</a:t>
              </a:r>
              <a:r>
                <a:rPr kumimoji="0" lang="en-US" sz="1200" b="1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1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∙x</a:t>
              </a:r>
              <a:r>
                <a:rPr kumimoji="0" lang="en-US" sz="1200" b="1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1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 +b</a:t>
              </a:r>
              <a:r>
                <a:rPr kumimoji="0" lang="en-US" sz="1200" b="1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2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∙x</a:t>
              </a:r>
              <a:r>
                <a:rPr kumimoji="0" lang="en-US" sz="1200" b="1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2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 + ... + b</a:t>
              </a:r>
              <a:r>
                <a:rPr kumimoji="0" lang="en-US" sz="1200" b="1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k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∙x</a:t>
              </a:r>
              <a:r>
                <a:rPr kumimoji="0" lang="en-US" sz="1200" b="1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k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, for k = number of predictor variables.</a:t>
              </a:r>
            </a:p>
            <a:p>
              <a:r>
                <a:rPr kumimoji="0" lang="en-US" sz="12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A mathematically equivalent expression is </a:t>
              </a:r>
              <a14:m>
                <m:oMath xmlns:m="http://schemas.openxmlformats.org/officeDocument/2006/math">
                  <m:r>
                    <a:rPr kumimoji="0" lang="en-US" sz="1600" b="0" i="0" u="none" strike="noStrike" kern="0" cap="none" spc="0" normalizeH="0" baseline="0" noProof="0">
                      <a:ln>
                        <a:noFill/>
                      </a:ln>
                      <a:solidFill>
                        <a:prstClr val="black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acc>
                    <m:accPr>
                      <m:chr m:val="̂"/>
                      <m:ctrlPr>
                        <a:rPr kumimoji="0" lang="en-US" sz="16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kumimoji="0" lang="en-US" sz="16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/>
                          <a:ea typeface="+mn-ea"/>
                          <a:cs typeface="+mn-cs"/>
                        </a:rPr>
                        <m:t>𝒑</m:t>
                      </m:r>
                      <m:r>
                        <a:rPr kumimoji="0" lang="en-US" sz="16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</m:e>
                  </m:acc>
                </m:oMath>
              </a14:m>
              <a:r>
                <a:rPr kumimoji="0" lang="en-US" sz="14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= </a:t>
              </a:r>
              <a14:m>
                <m:oMath xmlns:m="http://schemas.openxmlformats.org/officeDocument/2006/math">
                  <m:f>
                    <m:fPr>
                      <m:ctrlPr>
                        <a:rPr kumimoji="0" lang="en-US" sz="16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p>
                        <m:sSupPr>
                          <m:ctrlPr>
                            <a:rPr kumimoji="0" lang="en-US" sz="16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𝐞</m:t>
                          </m:r>
                        </m:e>
                        <m:sup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𝐋𝐢𝐧𝐞𝐚𝐫</m:t>
                          </m:r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𝐅𝐮𝐧𝐜𝐭𝐢𝐨𝐧</m:t>
                          </m:r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𝐨𝐟</m:t>
                          </m:r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𝐯𝐚𝐥𝐮𝐞𝐬</m:t>
                          </m:r>
                        </m:sup>
                      </m:sSup>
                    </m:num>
                    <m:den>
                      <m:r>
                        <a:rPr kumimoji="0" lang="en-US" sz="1600" b="1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/>
                          <a:ea typeface="+mn-ea"/>
                          <a:cs typeface="+mn-cs"/>
                        </a:rPr>
                        <m:t>𝟏</m:t>
                      </m:r>
                      <m:r>
                        <a:rPr kumimoji="0" lang="en-US" sz="1600" b="1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/>
                          <a:ea typeface="+mn-ea"/>
                          <a:cs typeface="+mn-cs"/>
                        </a:rPr>
                        <m:t>+ </m:t>
                      </m:r>
                      <m:sSup>
                        <m:sSupPr>
                          <m:ctrlPr>
                            <a:rPr kumimoji="0" lang="en-US" sz="16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𝐞</m:t>
                          </m:r>
                        </m:e>
                        <m:sup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𝐋𝐢𝐧𝐞𝐚𝐫</m:t>
                          </m:r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𝐅𝐮𝐧𝐜𝐭𝐢𝐨𝐧</m:t>
                          </m:r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𝐨𝐟</m:t>
                          </m:r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kumimoji="0" lang="en-US" sz="16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/>
                              <a:ea typeface="+mn-ea"/>
                              <a:cs typeface="+mn-cs"/>
                            </a:rPr>
                            <m:t>𝐯𝐚𝐥𝐮𝐞𝐬</m:t>
                          </m:r>
                        </m:sup>
                      </m:sSup>
                    </m:den>
                  </m:f>
                </m:oMath>
              </a14:m>
              <a:endParaRPr lang="en-US" sz="16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200" b="1"/>
                <a:t>where Sample Linear Function = b</a:t>
              </a:r>
              <a:r>
                <a:rPr lang="en-US" sz="1200" b="1" baseline="-25000"/>
                <a:t>0</a:t>
              </a:r>
              <a:r>
                <a:rPr lang="en-US" sz="1200" b="1"/>
                <a:t> +b</a:t>
              </a:r>
              <a:r>
                <a:rPr lang="en-US" sz="1200" b="1" baseline="-25000"/>
                <a:t>1</a:t>
              </a:r>
              <a:r>
                <a:rPr lang="en-US" sz="1200" b="1">
                  <a:latin typeface="Calibri"/>
                  <a:cs typeface="Calibri"/>
                </a:rPr>
                <a:t>∙x</a:t>
              </a:r>
              <a:r>
                <a:rPr lang="en-US" sz="1200" b="1" baseline="-25000">
                  <a:latin typeface="Calibri"/>
                  <a:cs typeface="Calibri"/>
                </a:rPr>
                <a:t>1</a:t>
              </a:r>
              <a:r>
                <a:rPr lang="en-US" sz="1200" b="1">
                  <a:latin typeface="Calibri"/>
                  <a:cs typeface="Calibri"/>
                </a:rPr>
                <a:t> +b</a:t>
              </a:r>
              <a:r>
                <a:rPr lang="en-US" sz="1200" b="1" baseline="-25000">
                  <a:latin typeface="Calibri"/>
                  <a:cs typeface="Calibri"/>
                </a:rPr>
                <a:t>2</a:t>
              </a:r>
              <a:r>
                <a:rPr lang="en-US" sz="1200" b="1">
                  <a:latin typeface="Calibri"/>
                  <a:cs typeface="Calibri"/>
                </a:rPr>
                <a:t>∙x</a:t>
              </a:r>
              <a:r>
                <a:rPr lang="en-US" sz="1200" b="1" baseline="-25000">
                  <a:latin typeface="Calibri"/>
                  <a:cs typeface="Calibri"/>
                </a:rPr>
                <a:t>2</a:t>
              </a:r>
              <a:r>
                <a:rPr lang="en-US" sz="1200" b="1">
                  <a:latin typeface="Calibri"/>
                  <a:cs typeface="Calibri"/>
                </a:rPr>
                <a:t> + ... + b</a:t>
              </a:r>
              <a:r>
                <a:rPr lang="en-US" sz="1200" b="1" baseline="-25000">
                  <a:latin typeface="Calibri"/>
                  <a:cs typeface="Calibri"/>
                </a:rPr>
                <a:t>k</a:t>
              </a:r>
              <a:r>
                <a:rPr lang="en-US" sz="1200" b="1">
                  <a:latin typeface="Calibri"/>
                  <a:cs typeface="Calibri"/>
                </a:rPr>
                <a:t>∙x</a:t>
              </a:r>
              <a:r>
                <a:rPr lang="en-US" sz="1200" b="1" baseline="-25000">
                  <a:latin typeface="Calibri"/>
                  <a:cs typeface="Calibri"/>
                </a:rPr>
                <a:t>k</a:t>
              </a:r>
              <a:r>
                <a:rPr lang="en-US" sz="1200" b="1" baseline="0">
                  <a:latin typeface="Calibri"/>
                  <a:cs typeface="Calibri"/>
                </a:rPr>
                <a:t>, where k = number of predictor variables.</a:t>
              </a:r>
            </a:p>
            <a:p>
              <a:endParaRPr lang="en-US" sz="1200" b="1" baseline="0">
                <a:latin typeface="Calibri"/>
                <a:cs typeface="Calibri"/>
              </a:endParaRPr>
            </a:p>
            <a:p>
              <a:r>
                <a:rPr lang="en-US" sz="1200" b="1" baseline="0">
                  <a:latin typeface="Calibri"/>
                  <a:cs typeface="Calibri"/>
                </a:rPr>
                <a:t>Note that the  Linear Function = natural logarithm of the odds ratio.  </a:t>
              </a:r>
              <a:endParaRPr lang="en-US" sz="1200" b="1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104773" y="57148"/>
              <a:ext cx="7203500" cy="557991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400"/>
                <a:t>Linear regression is</a:t>
              </a:r>
              <a:r>
                <a:rPr lang="en-US" sz="1400" baseline="0"/>
                <a:t> for Y (response variable) being a continuous variable, but it is not a proper modeling method if the Y (response variable) is a categorical variable.  </a:t>
              </a:r>
            </a:p>
            <a:p>
              <a:endParaRPr lang="en-US" sz="1400" baseline="0"/>
            </a:p>
            <a:p>
              <a:r>
                <a:rPr lang="en-US" sz="1400" baseline="0"/>
                <a:t>Binary or Bivariate </a:t>
              </a:r>
              <a:r>
                <a:rPr lang="en-US" sz="1400" b="1" baseline="0"/>
                <a:t>Logistic Regression </a:t>
              </a:r>
              <a:r>
                <a:rPr lang="en-US" sz="1400" baseline="0"/>
                <a:t>can model the relationship between a </a:t>
              </a:r>
              <a:r>
                <a:rPr lang="en-US" sz="1400" b="1" baseline="0">
                  <a:solidFill>
                    <a:schemeClr val="accent6">
                      <a:lumMod val="50000"/>
                    </a:schemeClr>
                  </a:solidFill>
                </a:rPr>
                <a:t>dichotomous (2-category) variable </a:t>
              </a:r>
              <a:r>
                <a:rPr lang="en-US" sz="1400" baseline="0"/>
                <a:t>and </a:t>
              </a:r>
              <a:r>
                <a:rPr lang="en-US" sz="1400" b="1" baseline="0">
                  <a:solidFill>
                    <a:schemeClr val="accent6">
                      <a:lumMod val="50000"/>
                    </a:schemeClr>
                  </a:solidFill>
                </a:rPr>
                <a:t>one or more quantitative predictor or independent variables </a:t>
              </a:r>
              <a:r>
                <a:rPr lang="en-US" sz="1400" baseline="0"/>
                <a:t>(some of which may be indicator or dummy variables representing one or more categorical variables).  The model can be used to predict the probability of an event occuring for a set of values for the predictor variables.  Hence </a:t>
              </a:r>
              <a:r>
                <a:rPr lang="en-US" sz="1600" b="1" baseline="0">
                  <a:solidFill>
                    <a:srgbClr val="0000FF"/>
                  </a:solidFill>
                </a:rPr>
                <a:t>for logistic regression the predicted value is the probability </a:t>
              </a:r>
              <a:r>
                <a:rPr lang="en-US" sz="1800" b="1" i="0" baseline="0">
                  <a:solidFill>
                    <a:srgbClr val="0000FF"/>
                  </a:solidFill>
                  <a:latin typeface="Cambria Math"/>
                </a:rPr>
                <a:t>𝒑</a:t>
              </a:r>
              <a:r>
                <a:rPr lang="en-US" sz="1800" b="1" i="0" baseline="0">
                  <a:solidFill>
                    <a:srgbClr val="0000FF"/>
                  </a:solidFill>
                  <a:latin typeface="Cambria Math" panose="02040503050406030204" pitchFamily="18" charset="0"/>
                </a:rPr>
                <a:t> ̂</a:t>
              </a:r>
              <a:r>
                <a:rPr lang="en-US" sz="1600" b="1" baseline="0">
                  <a:solidFill>
                    <a:srgbClr val="0000FF"/>
                  </a:solidFill>
                </a:rPr>
                <a:t> of an event rather than the value of the response variable </a:t>
              </a:r>
              <a:r>
                <a:rPr lang="en-US" sz="1800" b="1" i="0" baseline="0">
                  <a:solidFill>
                    <a:srgbClr val="0000FF"/>
                  </a:solidFill>
                  <a:latin typeface="Cambria Math"/>
                </a:rPr>
                <a:t>𝒚</a:t>
              </a:r>
              <a:r>
                <a:rPr lang="en-US" sz="1800" b="1" i="0" baseline="0">
                  <a:solidFill>
                    <a:srgbClr val="0000FF"/>
                  </a:solidFill>
                  <a:latin typeface="Cambria Math" panose="02040503050406030204" pitchFamily="18" charset="0"/>
                </a:rPr>
                <a:t> ̂</a:t>
              </a:r>
              <a:r>
                <a:rPr lang="en-US" sz="1600" b="1" baseline="0">
                  <a:solidFill>
                    <a:srgbClr val="0000FF"/>
                  </a:solidFill>
                </a:rPr>
                <a:t> </a:t>
              </a:r>
              <a:r>
                <a:rPr lang="en-US" sz="1400" baseline="0"/>
                <a:t>as is the case with least squares linear regression.  </a:t>
              </a:r>
            </a:p>
            <a:p>
              <a:endParaRPr lang="en-US" sz="1400" baseline="0"/>
            </a:p>
            <a:p>
              <a:r>
                <a:rPr lang="en-US" sz="1400" b="1"/>
                <a:t>Phenomenon Probability(event) </a:t>
              </a:r>
              <a:r>
                <a:rPr lang="en-US" sz="1400"/>
                <a:t>= </a:t>
              </a:r>
              <a:r>
                <a:rPr lang="en-US" sz="1600" b="1" i="0">
                  <a:latin typeface="Cambria Math" panose="02040503050406030204" pitchFamily="18" charset="0"/>
                </a:rPr>
                <a:t>𝟏/(</a:t>
              </a:r>
              <a:r>
                <a:rPr lang="en-US" sz="1600" b="1" i="0">
                  <a:latin typeface="Cambria Math"/>
                </a:rPr>
                <a:t>𝟏+ 𝐞</a:t>
              </a:r>
              <a:r>
                <a:rPr lang="en-US" sz="1600" b="1" i="0">
                  <a:latin typeface="Cambria Math" panose="02040503050406030204" pitchFamily="18" charset="0"/>
                </a:rPr>
                <a:t>^(−</a:t>
              </a:r>
              <a:r>
                <a:rPr lang="en-US" sz="1600" b="1" i="0">
                  <a:latin typeface="Cambria Math"/>
                </a:rPr>
                <a:t>𝐋𝐢𝐧𝐞𝐚𝐫 𝐅𝐮𝐧𝐜𝐭𝐢𝐨𝐧 𝐨𝐟 𝐯𝐚𝐥𝐮𝐞𝐬</a:t>
              </a:r>
              <a:r>
                <a:rPr lang="en-US" sz="1600" b="1" i="0">
                  <a:latin typeface="Cambria Math" panose="02040503050406030204" pitchFamily="18" charset="0"/>
                </a:rPr>
                <a:t>) )</a:t>
              </a:r>
              <a:r>
                <a:rPr lang="en-US" sz="1400" b="1"/>
                <a:t>   </a:t>
              </a:r>
              <a:r>
                <a:rPr lang="en-US" sz="1400" b="0"/>
                <a:t>(22.1), page 682,</a:t>
              </a:r>
            </a:p>
            <a:p>
              <a:r>
                <a:rPr lang="en-US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 Phenomenon Linear Function = 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Symbol" panose="05050102010706020507" pitchFamily="18" charset="2"/>
                  <a:ea typeface="+mn-ea"/>
                  <a:cs typeface="+mn-cs"/>
                </a:rPr>
                <a:t>b</a:t>
              </a:r>
              <a:r>
                <a:rPr lang="en-US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0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+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Symbol" panose="05050102010706020507" pitchFamily="18" charset="2"/>
                  <a:ea typeface="+mn-ea"/>
                  <a:cs typeface="+mn-cs"/>
                </a:rPr>
                <a:t>b</a:t>
              </a:r>
              <a:r>
                <a:rPr lang="en-US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∙x</a:t>
              </a:r>
              <a:r>
                <a:rPr lang="en-US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+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Symbol" panose="05050102010706020507" pitchFamily="18" charset="2"/>
                  <a:ea typeface="+mn-ea"/>
                  <a:cs typeface="+mn-cs"/>
                </a:rPr>
                <a:t>b</a:t>
              </a:r>
              <a:r>
                <a:rPr lang="en-US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∙x</a:t>
              </a:r>
              <a:r>
                <a:rPr lang="en-US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+ ... + 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Symbol" panose="05050102010706020507" pitchFamily="18" charset="2"/>
                  <a:ea typeface="+mn-ea"/>
                  <a:cs typeface="+mn-cs"/>
                </a:rPr>
                <a:t>b</a:t>
              </a:r>
              <a:r>
                <a:rPr lang="en-US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k</a:t>
              </a:r>
              <a:r>
                <a:rPr lang="en-US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∙x</a:t>
              </a:r>
              <a:r>
                <a:rPr lang="en-US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k</a:t>
              </a:r>
              <a:r>
                <a:rPr lang="en-US" sz="12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, for k = number of predictor variables.</a:t>
              </a:r>
              <a:endParaRPr lang="en-US" sz="1200">
                <a:effectLst/>
              </a:endParaRPr>
            </a:p>
            <a:p>
              <a:r>
                <a:rPr lang="en-US" sz="1200">
                  <a:solidFill>
                    <a:srgbClr val="00B050"/>
                  </a:solidFill>
                </a:rPr>
                <a:t>Section 22.5.1 (page699)  describes how a Maximum Likelihood</a:t>
              </a:r>
              <a:r>
                <a:rPr lang="en-US" sz="1200" baseline="0">
                  <a:solidFill>
                    <a:srgbClr val="00B050"/>
                  </a:solidFill>
                </a:rPr>
                <a:t> estimation procedure can estimate the </a:t>
              </a:r>
              <a:r>
                <a:rPr lang="en-US" sz="1200" baseline="0">
                  <a:solidFill>
                    <a:srgbClr val="00B050"/>
                  </a:solidFill>
                  <a:latin typeface="Symbol" panose="05050102010706020507" pitchFamily="18" charset="2"/>
                </a:rPr>
                <a:t>b</a:t>
              </a:r>
              <a:r>
                <a:rPr lang="en-US" sz="1200" baseline="0">
                  <a:solidFill>
                    <a:srgbClr val="00B050"/>
                  </a:solidFill>
                </a:rPr>
                <a:t> values with b values</a:t>
              </a:r>
              <a:r>
                <a:rPr lang="en-US" sz="1200" b="1" baseline="0">
                  <a:solidFill>
                    <a:srgbClr val="00B050"/>
                  </a:solidFill>
                </a:rPr>
                <a:t>.  </a:t>
              </a:r>
              <a:r>
                <a:rPr lang="en-US" sz="1400" b="1" baseline="0">
                  <a:solidFill>
                    <a:srgbClr val="FF0000"/>
                  </a:solidFill>
                </a:rPr>
                <a:t>Excel has no such procedure so a package like JMP, SPSS, SAS or R is used.</a:t>
              </a:r>
              <a:endParaRPr lang="en-US" sz="1400" b="1">
                <a:solidFill>
                  <a:srgbClr val="FF0000"/>
                </a:solidFill>
              </a:endParaRPr>
            </a:p>
            <a:p>
              <a:r>
                <a:rPr lang="en-US" sz="1600" b="1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These can</a:t>
              </a:r>
              <a:r>
                <a:rPr lang="en-US" sz="1600" b="1" baseline="0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be used find a predicted probability </a:t>
              </a:r>
              <a:r>
                <a:rPr lang="en-US" sz="16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𝒑 </a:t>
              </a:r>
              <a:r>
                <a:rPr lang="en-US" sz="16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 ̂</a:t>
              </a:r>
              <a:r>
                <a:rPr lang="en-US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6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 </a:t>
              </a:r>
              <a:r>
                <a:rPr lang="en-US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𝟏</a:t>
              </a:r>
              <a:r>
                <a:rPr lang="en-US" sz="16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n-US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𝟏+ 𝐞</a:t>
              </a:r>
              <a:r>
                <a:rPr lang="en-US" sz="16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^(</a:t>
              </a:r>
              <a:r>
                <a:rPr lang="en-US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−(</a:t>
              </a:r>
              <a:r>
                <a:rPr lang="en-US" sz="16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𝐒𝐚𝐦𝐩𝐥𝐞 </a:t>
              </a:r>
              <a:r>
                <a:rPr lang="en-US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𝐋𝐢𝐧𝐞𝐚𝐫 𝐅𝐮𝐧𝐜𝐭𝐢𝐨𝐧 𝐨𝐟 𝐯𝐚𝐥𝐮𝐞𝐬)</a:t>
              </a:r>
              <a:r>
                <a:rPr lang="en-US" sz="16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 )</a:t>
              </a:r>
              <a:r>
                <a:rPr lang="en-US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which is based on the sample data where Sample Linear Function = b</a:t>
              </a:r>
              <a:r>
                <a:rPr kumimoji="0" lang="en-US" sz="1200" b="1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0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+b</a:t>
              </a:r>
              <a:r>
                <a:rPr kumimoji="0" lang="en-US" sz="1200" b="1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1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∙x</a:t>
              </a:r>
              <a:r>
                <a:rPr kumimoji="0" lang="en-US" sz="1200" b="1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1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 +b</a:t>
              </a:r>
              <a:r>
                <a:rPr kumimoji="0" lang="en-US" sz="1200" b="1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2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∙x</a:t>
              </a:r>
              <a:r>
                <a:rPr kumimoji="0" lang="en-US" sz="1200" b="1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2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 + ... + b</a:t>
              </a:r>
              <a:r>
                <a:rPr kumimoji="0" lang="en-US" sz="1200" b="1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k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∙x</a:t>
              </a:r>
              <a:r>
                <a:rPr kumimoji="0" lang="en-US" sz="1200" b="1" i="0" u="none" strike="noStrike" kern="0" cap="none" spc="0" normalizeH="0" baseline="-2500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k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Calibri"/>
                </a:rPr>
                <a:t>, for k = number of predictor variables.</a:t>
              </a:r>
            </a:p>
            <a:p>
              <a:r>
                <a:rPr kumimoji="0" lang="en-US" sz="1200" b="0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A mathematically equivalent expression is 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𝒑 </a:t>
              </a:r>
              <a:r>
                <a: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) ̂</a:t>
              </a:r>
              <a:r>
                <a:rPr kumimoji="0" lang="en-US" sz="14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= </a:t>
              </a:r>
              <a:r>
                <a: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𝐞</a:t>
              </a:r>
              <a:r>
                <a: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^(</a:t>
              </a:r>
              <a:r>
                <a: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𝐋𝐢𝐧𝐞𝐚𝐫 𝐅𝐮𝐧𝐜𝐭𝐢𝐨𝐧 𝐨𝐟 𝐯𝐚𝐥𝐮𝐞𝐬</a:t>
              </a:r>
              <a:r>
                <a: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𝟏+ 𝐞</a:t>
              </a:r>
              <a:r>
                <a: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^(</a:t>
              </a:r>
              <a:r>
                <a: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𝐋𝐢𝐧𝐞𝐚𝐫 𝐅𝐮𝐧𝐜𝐭𝐢𝐨𝐧 𝐨𝐟 𝐯𝐚𝐥𝐮𝐞𝐬</a:t>
              </a:r>
              <a:r>
                <a: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) )</a:t>
              </a:r>
              <a:endParaRPr lang="en-US" sz="16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200" b="1"/>
                <a:t>where Sample Linear Function = b</a:t>
              </a:r>
              <a:r>
                <a:rPr lang="en-US" sz="1200" b="1" baseline="-25000"/>
                <a:t>0</a:t>
              </a:r>
              <a:r>
                <a:rPr lang="en-US" sz="1200" b="1"/>
                <a:t> +b</a:t>
              </a:r>
              <a:r>
                <a:rPr lang="en-US" sz="1200" b="1" baseline="-25000"/>
                <a:t>1</a:t>
              </a:r>
              <a:r>
                <a:rPr lang="en-US" sz="1200" b="1">
                  <a:latin typeface="Calibri"/>
                  <a:cs typeface="Calibri"/>
                </a:rPr>
                <a:t>∙x</a:t>
              </a:r>
              <a:r>
                <a:rPr lang="en-US" sz="1200" b="1" baseline="-25000">
                  <a:latin typeface="Calibri"/>
                  <a:cs typeface="Calibri"/>
                </a:rPr>
                <a:t>1</a:t>
              </a:r>
              <a:r>
                <a:rPr lang="en-US" sz="1200" b="1">
                  <a:latin typeface="Calibri"/>
                  <a:cs typeface="Calibri"/>
                </a:rPr>
                <a:t> +b</a:t>
              </a:r>
              <a:r>
                <a:rPr lang="en-US" sz="1200" b="1" baseline="-25000">
                  <a:latin typeface="Calibri"/>
                  <a:cs typeface="Calibri"/>
                </a:rPr>
                <a:t>2</a:t>
              </a:r>
              <a:r>
                <a:rPr lang="en-US" sz="1200" b="1">
                  <a:latin typeface="Calibri"/>
                  <a:cs typeface="Calibri"/>
                </a:rPr>
                <a:t>∙x</a:t>
              </a:r>
              <a:r>
                <a:rPr lang="en-US" sz="1200" b="1" baseline="-25000">
                  <a:latin typeface="Calibri"/>
                  <a:cs typeface="Calibri"/>
                </a:rPr>
                <a:t>2</a:t>
              </a:r>
              <a:r>
                <a:rPr lang="en-US" sz="1200" b="1">
                  <a:latin typeface="Calibri"/>
                  <a:cs typeface="Calibri"/>
                </a:rPr>
                <a:t> + ... + b</a:t>
              </a:r>
              <a:r>
                <a:rPr lang="en-US" sz="1200" b="1" baseline="-25000">
                  <a:latin typeface="Calibri"/>
                  <a:cs typeface="Calibri"/>
                </a:rPr>
                <a:t>k</a:t>
              </a:r>
              <a:r>
                <a:rPr lang="en-US" sz="1200" b="1">
                  <a:latin typeface="Calibri"/>
                  <a:cs typeface="Calibri"/>
                </a:rPr>
                <a:t>∙x</a:t>
              </a:r>
              <a:r>
                <a:rPr lang="en-US" sz="1200" b="1" baseline="-25000">
                  <a:latin typeface="Calibri"/>
                  <a:cs typeface="Calibri"/>
                </a:rPr>
                <a:t>k</a:t>
              </a:r>
              <a:r>
                <a:rPr lang="en-US" sz="1200" b="1" baseline="0">
                  <a:latin typeface="Calibri"/>
                  <a:cs typeface="Calibri"/>
                </a:rPr>
                <a:t>, where k = number of predictor variables.</a:t>
              </a:r>
            </a:p>
            <a:p>
              <a:endParaRPr lang="en-US" sz="1200" b="1" baseline="0">
                <a:latin typeface="Calibri"/>
                <a:cs typeface="Calibri"/>
              </a:endParaRPr>
            </a:p>
            <a:p>
              <a:r>
                <a:rPr lang="en-US" sz="1200" b="1" baseline="0">
                  <a:latin typeface="Calibri"/>
                  <a:cs typeface="Calibri"/>
                </a:rPr>
                <a:t>Note that the  Linear Function = natural logarithm of the odds ratio.  </a:t>
              </a:r>
              <a:endParaRPr lang="en-US" sz="1200" b="1"/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16</xdr:row>
      <xdr:rowOff>9525</xdr:rowOff>
    </xdr:from>
    <xdr:to>
      <xdr:col>4</xdr:col>
      <xdr:colOff>514350</xdr:colOff>
      <xdr:row>20</xdr:row>
      <xdr:rowOff>9525</xdr:rowOff>
    </xdr:to>
    <xdr:sp macro="" textlink="">
      <xdr:nvSpPr>
        <xdr:cNvPr id="2053" name="Text 5"/>
        <xdr:cNvSpPr txBox="1">
          <a:spLocks noChangeArrowheads="1"/>
        </xdr:cNvSpPr>
      </xdr:nvSpPr>
      <xdr:spPr bwMode="auto">
        <a:xfrm>
          <a:off x="1257300" y="2809875"/>
          <a:ext cx="1200150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336666"/>
              </a:solidFill>
              <a:latin typeface="Arial"/>
              <a:cs typeface="Arial"/>
            </a:rPr>
            <a:t>With this function the predictions are never negative.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28575</xdr:rowOff>
        </xdr:from>
        <xdr:to>
          <xdr:col>2</xdr:col>
          <xdr:colOff>323850</xdr:colOff>
          <xdr:row>7</xdr:row>
          <xdr:rowOff>0</xdr:rowOff>
        </xdr:to>
        <xdr:sp macro="" textlink="">
          <xdr:nvSpPr>
            <xdr:cNvPr id="2050" name="Picture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19050</xdr:colOff>
      <xdr:row>0</xdr:row>
      <xdr:rowOff>223836</xdr:rowOff>
    </xdr:from>
    <xdr:to>
      <xdr:col>12</xdr:col>
      <xdr:colOff>400050</xdr:colOff>
      <xdr:row>17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0</xdr:row>
      <xdr:rowOff>152400</xdr:rowOff>
    </xdr:from>
    <xdr:to>
      <xdr:col>10</xdr:col>
      <xdr:colOff>304800</xdr:colOff>
      <xdr:row>15</xdr:row>
      <xdr:rowOff>133350</xdr:rowOff>
    </xdr:to>
    <xdr:graphicFrame macro="">
      <xdr:nvGraphicFramePr>
        <xdr:cNvPr id="3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4</xdr:col>
      <xdr:colOff>438150</xdr:colOff>
      <xdr:row>15</xdr:row>
      <xdr:rowOff>130175</xdr:rowOff>
    </xdr:to>
    <xdr:sp macro="" textlink="">
      <xdr:nvSpPr>
        <xdr:cNvPr id="3074" name="Text 2"/>
        <xdr:cNvSpPr txBox="1">
          <a:spLocks noChangeArrowheads="1"/>
        </xdr:cNvSpPr>
      </xdr:nvSpPr>
      <xdr:spPr bwMode="auto">
        <a:xfrm>
          <a:off x="0" y="1587500"/>
          <a:ext cx="2557463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The criteria are different and the coefficients to the right are not the same as those determined on the previous sheet, but the coefficients are close.  </a:t>
          </a:r>
          <a:r>
            <a:rPr lang="en-US" sz="1000" b="0" i="0" strike="noStrike">
              <a:solidFill>
                <a:srgbClr val="FF0000"/>
              </a:solidFill>
              <a:latin typeface="Arial"/>
              <a:cs typeface="Arial"/>
            </a:rPr>
            <a:t>Data for 30 ft. are not used because ln(0) = undefined.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0</xdr:row>
      <xdr:rowOff>9525</xdr:rowOff>
    </xdr:from>
    <xdr:to>
      <xdr:col>11</xdr:col>
      <xdr:colOff>504825</xdr:colOff>
      <xdr:row>1</xdr:row>
      <xdr:rowOff>219075</xdr:rowOff>
    </xdr:to>
    <xdr:sp macro="" textlink="">
      <xdr:nvSpPr>
        <xdr:cNvPr id="2" name="TextBox 1"/>
        <xdr:cNvSpPr txBox="1"/>
      </xdr:nvSpPr>
      <xdr:spPr>
        <a:xfrm>
          <a:off x="3629025" y="9525"/>
          <a:ext cx="352425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rgbClr val="FF00FF"/>
              </a:solidFill>
            </a:rPr>
            <a:t>The likelihood function is not a nice smooth function so</a:t>
          </a:r>
          <a:r>
            <a:rPr lang="en-US" sz="1100" baseline="0">
              <a:solidFill>
                <a:srgbClr val="FF00FF"/>
              </a:solidFill>
            </a:rPr>
            <a:t> Solver can't be used to determine a maximum.</a:t>
          </a:r>
          <a:endParaRPr lang="en-US" sz="1100">
            <a:solidFill>
              <a:srgbClr val="FF00FF"/>
            </a:solidFill>
          </a:endParaRPr>
        </a:p>
      </xdr:txBody>
    </xdr:sp>
    <xdr:clientData/>
  </xdr:twoCellAnchor>
  <xdr:twoCellAnchor>
    <xdr:from>
      <xdr:col>9</xdr:col>
      <xdr:colOff>66675</xdr:colOff>
      <xdr:row>2</xdr:row>
      <xdr:rowOff>219075</xdr:rowOff>
    </xdr:from>
    <xdr:to>
      <xdr:col>17</xdr:col>
      <xdr:colOff>276225</xdr:colOff>
      <xdr:row>5</xdr:row>
      <xdr:rowOff>152400</xdr:rowOff>
    </xdr:to>
    <xdr:sp macro="" textlink="">
      <xdr:nvSpPr>
        <xdr:cNvPr id="3" name="TextBox 2"/>
        <xdr:cNvSpPr txBox="1"/>
      </xdr:nvSpPr>
      <xdr:spPr>
        <a:xfrm>
          <a:off x="5438775" y="676275"/>
          <a:ext cx="53530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I used a trial and error procedure below to move toward values of A &amp; B that would attempt to maximize the Likelihood Function.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38100</xdr:rowOff>
        </xdr:from>
        <xdr:to>
          <xdr:col>4</xdr:col>
          <xdr:colOff>752475</xdr:colOff>
          <xdr:row>6</xdr:row>
          <xdr:rowOff>152400</xdr:rowOff>
        </xdr:to>
        <xdr:sp macro="" textlink="">
          <xdr:nvSpPr>
            <xdr:cNvPr id="5122" name="Picture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11</xdr:row>
      <xdr:rowOff>152400</xdr:rowOff>
    </xdr:from>
    <xdr:to>
      <xdr:col>10</xdr:col>
      <xdr:colOff>104775</xdr:colOff>
      <xdr:row>28</xdr:row>
      <xdr:rowOff>38100</xdr:rowOff>
    </xdr:to>
    <xdr:graphicFrame macro="">
      <xdr:nvGraphicFramePr>
        <xdr:cNvPr id="41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12</xdr:row>
          <xdr:rowOff>9525</xdr:rowOff>
        </xdr:from>
        <xdr:to>
          <xdr:col>2</xdr:col>
          <xdr:colOff>695325</xdr:colOff>
          <xdr:row>15</xdr:row>
          <xdr:rowOff>104775</xdr:rowOff>
        </xdr:to>
        <xdr:sp macro="" textlink="">
          <xdr:nvSpPr>
            <xdr:cNvPr id="4099" name="Picture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9</xdr:col>
      <xdr:colOff>47625</xdr:colOff>
      <xdr:row>1</xdr:row>
      <xdr:rowOff>19050</xdr:rowOff>
    </xdr:from>
    <xdr:to>
      <xdr:col>13</xdr:col>
      <xdr:colOff>228600</xdr:colOff>
      <xdr:row>11</xdr:row>
      <xdr:rowOff>133350</xdr:rowOff>
    </xdr:to>
    <xdr:graphicFrame macro="">
      <xdr:nvGraphicFramePr>
        <xdr:cNvPr id="4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361950</xdr:colOff>
      <xdr:row>11</xdr:row>
      <xdr:rowOff>133350</xdr:rowOff>
    </xdr:from>
    <xdr:to>
      <xdr:col>16</xdr:col>
      <xdr:colOff>114861</xdr:colOff>
      <xdr:row>40</xdr:row>
      <xdr:rowOff>57795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43525" y="1971675"/>
          <a:ext cx="4020111" cy="46202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14</xdr:row>
      <xdr:rowOff>57150</xdr:rowOff>
    </xdr:to>
    <xdr:pic>
      <xdr:nvPicPr>
        <xdr:cNvPr id="769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575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9525</xdr:rowOff>
    </xdr:from>
    <xdr:to>
      <xdr:col>8</xdr:col>
      <xdr:colOff>361950</xdr:colOff>
      <xdr:row>12</xdr:row>
      <xdr:rowOff>152400</xdr:rowOff>
    </xdr:to>
    <xdr:sp macro="" textlink="">
      <xdr:nvSpPr>
        <xdr:cNvPr id="3" name="TextBox 2"/>
        <xdr:cNvSpPr txBox="1"/>
      </xdr:nvSpPr>
      <xdr:spPr>
        <a:xfrm>
          <a:off x="3657600" y="400050"/>
          <a:ext cx="1581150" cy="176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</a:rPr>
            <a:t>Note that the probability of Made decreases as Feet increases</a:t>
          </a:r>
          <a:r>
            <a:rPr lang="en-US" sz="1200" b="1" baseline="0">
              <a:solidFill>
                <a:srgbClr val="FF0000"/>
              </a:solidFill>
            </a:rPr>
            <a:t>.</a:t>
          </a:r>
        </a:p>
        <a:p>
          <a:endParaRPr lang="en-US" sz="1200" b="1" baseline="0">
            <a:solidFill>
              <a:srgbClr val="FF0000"/>
            </a:solidFill>
          </a:endParaRPr>
        </a:p>
        <a:p>
          <a:r>
            <a:rPr lang="en-US" sz="1200" b="1" baseline="0">
              <a:solidFill>
                <a:srgbClr val="FF0000"/>
              </a:solidFill>
            </a:rPr>
            <a:t>Also the probability of Miss increases as Feet increases.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6</xdr:col>
      <xdr:colOff>390525</xdr:colOff>
      <xdr:row>22</xdr:row>
      <xdr:rowOff>38100</xdr:rowOff>
    </xdr:to>
    <xdr:pic>
      <xdr:nvPicPr>
        <xdr:cNvPr id="769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333625"/>
          <a:ext cx="38195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20</xdr:row>
      <xdr:rowOff>9525</xdr:rowOff>
    </xdr:from>
    <xdr:to>
      <xdr:col>3</xdr:col>
      <xdr:colOff>200025</xdr:colOff>
      <xdr:row>21</xdr:row>
      <xdr:rowOff>28575</xdr:rowOff>
    </xdr:to>
    <xdr:sp macro="" textlink="">
      <xdr:nvSpPr>
        <xdr:cNvPr id="5" name="Rectangle 4"/>
        <xdr:cNvSpPr/>
      </xdr:nvSpPr>
      <xdr:spPr>
        <a:xfrm>
          <a:off x="238125" y="3314700"/>
          <a:ext cx="1790700" cy="180975"/>
        </a:xfrm>
        <a:prstGeom prst="rect">
          <a:avLst/>
        </a:prstGeom>
        <a:solidFill>
          <a:schemeClr val="accen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542924</xdr:colOff>
      <xdr:row>19</xdr:row>
      <xdr:rowOff>38100</xdr:rowOff>
    </xdr:from>
    <xdr:to>
      <xdr:col>8</xdr:col>
      <xdr:colOff>266699</xdr:colOff>
      <xdr:row>22</xdr:row>
      <xdr:rowOff>66675</xdr:rowOff>
    </xdr:to>
    <xdr:sp macro="" textlink="">
      <xdr:nvSpPr>
        <xdr:cNvPr id="6" name="TextBox 5"/>
        <xdr:cNvSpPr txBox="1"/>
      </xdr:nvSpPr>
      <xdr:spPr>
        <a:xfrm>
          <a:off x="2981324" y="3181350"/>
          <a:ext cx="21621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</a:rPr>
            <a:t>.2286 or 22.86%</a:t>
          </a:r>
          <a:r>
            <a:rPr lang="en-US" sz="1200" b="1" baseline="0">
              <a:solidFill>
                <a:srgbClr val="FF0000"/>
              </a:solidFill>
            </a:rPr>
            <a:t> of the 70 observations are misclassified.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22</xdr:row>
      <xdr:rowOff>66675</xdr:rowOff>
    </xdr:from>
    <xdr:to>
      <xdr:col>5</xdr:col>
      <xdr:colOff>504825</xdr:colOff>
      <xdr:row>29</xdr:row>
      <xdr:rowOff>85725</xdr:rowOff>
    </xdr:to>
    <xdr:pic>
      <xdr:nvPicPr>
        <xdr:cNvPr id="769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"/>
          <a:ext cx="35528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276225</xdr:colOff>
      <xdr:row>26</xdr:row>
      <xdr:rowOff>152400</xdr:rowOff>
    </xdr:from>
    <xdr:to>
      <xdr:col>10</xdr:col>
      <xdr:colOff>28575</xdr:colOff>
      <xdr:row>29</xdr:row>
      <xdr:rowOff>95250</xdr:rowOff>
    </xdr:to>
    <xdr:sp macro="" textlink="">
      <xdr:nvSpPr>
        <xdr:cNvPr id="8" name="TextBox 7"/>
        <xdr:cNvSpPr txBox="1"/>
      </xdr:nvSpPr>
      <xdr:spPr>
        <a:xfrm>
          <a:off x="1495425" y="4429125"/>
          <a:ext cx="46291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</a:rPr>
            <a:t>Made/Miss indicates that Made is being predicted rather than Miss.</a:t>
          </a:r>
        </a:p>
      </xdr:txBody>
    </xdr:sp>
    <xdr:clientData/>
  </xdr:twoCellAnchor>
  <xdr:twoCellAnchor>
    <xdr:from>
      <xdr:col>1</xdr:col>
      <xdr:colOff>276226</xdr:colOff>
      <xdr:row>27</xdr:row>
      <xdr:rowOff>28575</xdr:rowOff>
    </xdr:from>
    <xdr:to>
      <xdr:col>2</xdr:col>
      <xdr:colOff>257176</xdr:colOff>
      <xdr:row>28</xdr:row>
      <xdr:rowOff>47625</xdr:rowOff>
    </xdr:to>
    <xdr:sp macro="" textlink="">
      <xdr:nvSpPr>
        <xdr:cNvPr id="9" name="Rectangle 8"/>
        <xdr:cNvSpPr/>
      </xdr:nvSpPr>
      <xdr:spPr>
        <a:xfrm>
          <a:off x="885826" y="4467225"/>
          <a:ext cx="590550" cy="180975"/>
        </a:xfrm>
        <a:prstGeom prst="rect">
          <a:avLst/>
        </a:prstGeom>
        <a:solidFill>
          <a:schemeClr val="accen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590549</xdr:colOff>
      <xdr:row>22</xdr:row>
      <xdr:rowOff>76200</xdr:rowOff>
    </xdr:from>
    <xdr:to>
      <xdr:col>9</xdr:col>
      <xdr:colOff>409575</xdr:colOff>
      <xdr:row>27</xdr:row>
      <xdr:rowOff>19050</xdr:rowOff>
    </xdr:to>
    <xdr:sp macro="" textlink="">
      <xdr:nvSpPr>
        <xdr:cNvPr id="10" name="TextBox 9"/>
        <xdr:cNvSpPr txBox="1"/>
      </xdr:nvSpPr>
      <xdr:spPr>
        <a:xfrm>
          <a:off x="3638549" y="3705225"/>
          <a:ext cx="2257426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</a:rPr>
            <a:t>-.1856 coefficient for  Feet shows that probability</a:t>
          </a:r>
          <a:r>
            <a:rPr lang="en-US" sz="1200" b="1" baseline="0">
              <a:solidFill>
                <a:srgbClr val="FF0000"/>
              </a:solidFill>
            </a:rPr>
            <a:t> of Made decreases as Feet increases 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38</xdr:row>
          <xdr:rowOff>114300</xdr:rowOff>
        </xdr:from>
        <xdr:to>
          <xdr:col>2</xdr:col>
          <xdr:colOff>581025</xdr:colOff>
          <xdr:row>42</xdr:row>
          <xdr:rowOff>57150</xdr:rowOff>
        </xdr:to>
        <xdr:sp macro="" textlink="">
          <xdr:nvSpPr>
            <xdr:cNvPr id="76892" name="Picture 2" hidden="1">
              <a:extLst>
                <a:ext uri="{63B3BB69-23CF-44E3-9099-C40C66FF867C}">
                  <a14:compatExt spid="_x0000_s76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38100</xdr:rowOff>
        </xdr:from>
        <xdr:to>
          <xdr:col>2</xdr:col>
          <xdr:colOff>600075</xdr:colOff>
          <xdr:row>37</xdr:row>
          <xdr:rowOff>142875</xdr:rowOff>
        </xdr:to>
        <xdr:sp macro="" textlink="">
          <xdr:nvSpPr>
            <xdr:cNvPr id="76939" name="Picture 2" hidden="1">
              <a:extLst>
                <a:ext uri="{63B3BB69-23CF-44E3-9099-C40C66FF867C}">
                  <a14:compatExt spid="_x0000_s76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295275</xdr:colOff>
      <xdr:row>1</xdr:row>
      <xdr:rowOff>28575</xdr:rowOff>
    </xdr:from>
    <xdr:to>
      <xdr:col>23</xdr:col>
      <xdr:colOff>276786</xdr:colOff>
      <xdr:row>37</xdr:row>
      <xdr:rowOff>10336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150" y="190500"/>
          <a:ext cx="4020111" cy="5811061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304800</xdr:colOff>
      <xdr:row>0</xdr:row>
      <xdr:rowOff>123825</xdr:rowOff>
    </xdr:from>
    <xdr:to>
      <xdr:col>15</xdr:col>
      <xdr:colOff>276786</xdr:colOff>
      <xdr:row>38</xdr:row>
      <xdr:rowOff>105631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9550" y="123825"/>
          <a:ext cx="4020111" cy="6134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7</xdr:col>
      <xdr:colOff>305361</xdr:colOff>
      <xdr:row>39</xdr:row>
      <xdr:rowOff>134229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52400"/>
          <a:ext cx="4020111" cy="6296904"/>
        </a:xfrm>
        <a:prstGeom prst="rect">
          <a:avLst/>
        </a:prstGeom>
      </xdr:spPr>
    </xdr:pic>
    <xdr:clientData/>
  </xdr:twoCellAnchor>
  <xdr:twoCellAnchor>
    <xdr:from>
      <xdr:col>5</xdr:col>
      <xdr:colOff>498375</xdr:colOff>
      <xdr:row>7</xdr:row>
      <xdr:rowOff>39585</xdr:rowOff>
    </xdr:from>
    <xdr:to>
      <xdr:col>6</xdr:col>
      <xdr:colOff>551535</xdr:colOff>
      <xdr:row>7</xdr:row>
      <xdr:rowOff>84945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42" name="Ink 41"/>
            <xdr14:cNvContentPartPr/>
          </xdr14:nvContentPartPr>
          <xdr14:nvPr macro=""/>
          <xdr14:xfrm>
            <a:off x="2993925" y="1173060"/>
            <a:ext cx="662760" cy="45360"/>
          </xdr14:xfrm>
        </xdr:contentPart>
      </mc:Choice>
      <mc:Fallback>
        <xdr:pic>
          <xdr:nvPicPr>
            <xdr:cNvPr id="42" name="Ink 41"/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984565" y="1162620"/>
              <a:ext cx="681840" cy="669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506880</xdr:colOff>
      <xdr:row>7</xdr:row>
      <xdr:rowOff>28455</xdr:rowOff>
    </xdr:from>
    <xdr:to>
      <xdr:col>14</xdr:col>
      <xdr:colOff>529080</xdr:colOff>
      <xdr:row>7</xdr:row>
      <xdr:rowOff>54015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">
          <xdr14:nvContentPartPr>
            <xdr14:cNvPr id="44" name="Ink 43"/>
            <xdr14:cNvContentPartPr/>
          </xdr14:nvContentPartPr>
          <xdr14:nvPr macro=""/>
          <xdr14:xfrm>
            <a:off x="7050555" y="1161930"/>
            <a:ext cx="631800" cy="25560"/>
          </xdr14:xfrm>
        </xdr:contentPart>
      </mc:Choice>
      <mc:Fallback>
        <xdr:pic>
          <xdr:nvPicPr>
            <xdr:cNvPr id="44" name="Ink 43"/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7040475" y="1150770"/>
              <a:ext cx="653760" cy="47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546630</xdr:colOff>
      <xdr:row>7</xdr:row>
      <xdr:rowOff>52215</xdr:rowOff>
    </xdr:from>
    <xdr:to>
      <xdr:col>22</xdr:col>
      <xdr:colOff>542640</xdr:colOff>
      <xdr:row>7</xdr:row>
      <xdr:rowOff>96855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">
          <xdr14:nvContentPartPr>
            <xdr14:cNvPr id="46" name="Ink 45"/>
            <xdr14:cNvContentPartPr/>
          </xdr14:nvContentPartPr>
          <xdr14:nvPr macro=""/>
          <xdr14:xfrm>
            <a:off x="11128905" y="1185690"/>
            <a:ext cx="605610" cy="44640"/>
          </xdr14:xfrm>
        </xdr:contentPart>
      </mc:Choice>
      <mc:Fallback>
        <xdr:pic>
          <xdr:nvPicPr>
            <xdr:cNvPr id="46" name="Ink 45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11119184" y="1173090"/>
              <a:ext cx="627933" cy="69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157320</xdr:colOff>
      <xdr:row>21</xdr:row>
      <xdr:rowOff>49170</xdr:rowOff>
    </xdr:from>
    <xdr:to>
      <xdr:col>3</xdr:col>
      <xdr:colOff>354315</xdr:colOff>
      <xdr:row>21</xdr:row>
      <xdr:rowOff>58530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">
          <xdr14:nvContentPartPr>
            <xdr14:cNvPr id="48" name="Ink 47"/>
            <xdr14:cNvContentPartPr/>
          </xdr14:nvContentPartPr>
          <xdr14:nvPr macro=""/>
          <xdr14:xfrm>
            <a:off x="1662270" y="3449595"/>
            <a:ext cx="196995" cy="9360"/>
          </xdr14:xfrm>
        </xdr:contentPart>
      </mc:Choice>
      <mc:Fallback>
        <xdr:pic>
          <xdr:nvPicPr>
            <xdr:cNvPr id="48" name="Ink 47"/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1650767" y="3436995"/>
              <a:ext cx="218564" cy="34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53100</xdr:colOff>
      <xdr:row>21</xdr:row>
      <xdr:rowOff>25245</xdr:rowOff>
    </xdr:from>
    <xdr:to>
      <xdr:col>11</xdr:col>
      <xdr:colOff>341745</xdr:colOff>
      <xdr:row>21</xdr:row>
      <xdr:rowOff>48645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">
          <xdr14:nvContentPartPr>
            <xdr14:cNvPr id="50" name="Ink 49"/>
            <xdr14:cNvContentPartPr/>
          </xdr14:nvContentPartPr>
          <xdr14:nvPr macro=""/>
          <xdr14:xfrm>
            <a:off x="5606175" y="3425670"/>
            <a:ext cx="288645" cy="23400"/>
          </xdr14:xfrm>
        </xdr:contentPart>
      </mc:Choice>
      <mc:Fallback>
        <xdr:pic>
          <xdr:nvPicPr>
            <xdr:cNvPr id="50" name="Ink 49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5593218" y="3412350"/>
              <a:ext cx="314918" cy="453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19</xdr:col>
      <xdr:colOff>133170</xdr:colOff>
      <xdr:row>21</xdr:row>
      <xdr:rowOff>74340</xdr:rowOff>
    </xdr:from>
    <xdr:to>
      <xdr:col>19</xdr:col>
      <xdr:colOff>311085</xdr:colOff>
      <xdr:row>21</xdr:row>
      <xdr:rowOff>107820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4">
          <xdr14:nvContentPartPr>
            <xdr14:cNvPr id="52" name="Ink 51"/>
            <xdr14:cNvContentPartPr/>
          </xdr14:nvContentPartPr>
          <xdr14:nvPr macro=""/>
          <xdr14:xfrm>
            <a:off x="9724845" y="3474765"/>
            <a:ext cx="177915" cy="33480"/>
          </xdr14:xfrm>
        </xdr:contentPart>
      </mc:Choice>
      <mc:Fallback>
        <xdr:pic>
          <xdr:nvPicPr>
            <xdr:cNvPr id="52" name="Ink 51"/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9712600" y="3461805"/>
              <a:ext cx="203126" cy="496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386220</xdr:colOff>
      <xdr:row>31</xdr:row>
      <xdr:rowOff>161910</xdr:rowOff>
    </xdr:from>
    <xdr:to>
      <xdr:col>10</xdr:col>
      <xdr:colOff>109185</xdr:colOff>
      <xdr:row>32</xdr:row>
      <xdr:rowOff>21945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6">
          <xdr14:nvContentPartPr>
            <xdr14:cNvPr id="56" name="Ink 55"/>
            <xdr14:cNvContentPartPr/>
          </xdr14:nvContentPartPr>
          <xdr14:nvPr macro=""/>
          <xdr14:xfrm>
            <a:off x="5043945" y="5181585"/>
            <a:ext cx="170640" cy="21960"/>
          </xdr14:xfrm>
        </xdr:contentPart>
      </mc:Choice>
      <mc:Fallback>
        <xdr:pic>
          <xdr:nvPicPr>
            <xdr:cNvPr id="56" name="Ink 55"/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5031705" y="5168625"/>
              <a:ext cx="195840" cy="46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17</xdr:col>
      <xdr:colOff>390780</xdr:colOff>
      <xdr:row>30</xdr:row>
      <xdr:rowOff>55050</xdr:rowOff>
    </xdr:from>
    <xdr:to>
      <xdr:col>18</xdr:col>
      <xdr:colOff>112665</xdr:colOff>
      <xdr:row>30</xdr:row>
      <xdr:rowOff>71250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8">
          <xdr14:nvContentPartPr>
            <xdr14:cNvPr id="58" name="Ink 57"/>
            <xdr14:cNvContentPartPr/>
          </xdr14:nvContentPartPr>
          <xdr14:nvPr macro=""/>
          <xdr14:xfrm>
            <a:off x="9087105" y="4912800"/>
            <a:ext cx="169560" cy="16200"/>
          </xdr14:xfrm>
        </xdr:contentPart>
      </mc:Choice>
      <mc:Fallback>
        <xdr:pic>
          <xdr:nvPicPr>
            <xdr:cNvPr id="58" name="Ink 57"/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9074145" y="4899480"/>
              <a:ext cx="190800" cy="42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428625</xdr:colOff>
      <xdr:row>33</xdr:row>
      <xdr:rowOff>28575</xdr:rowOff>
    </xdr:from>
    <xdr:to>
      <xdr:col>2</xdr:col>
      <xdr:colOff>151590</xdr:colOff>
      <xdr:row>33</xdr:row>
      <xdr:rowOff>50535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0">
          <xdr14:nvContentPartPr>
            <xdr14:cNvPr id="59" name="Ink 58"/>
            <xdr14:cNvContentPartPr/>
          </xdr14:nvContentPartPr>
          <xdr14:nvPr macro=""/>
          <xdr14:xfrm>
            <a:off x="1038225" y="5372100"/>
            <a:ext cx="170640" cy="21960"/>
          </xdr14:xfrm>
        </xdr:contentPart>
      </mc:Choice>
      <mc:Fallback>
        <xdr:pic>
          <xdr:nvPicPr>
            <xdr:cNvPr id="59" name="Ink 58"/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1025985" y="5359140"/>
              <a:ext cx="195840" cy="468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9</xdr:col>
      <xdr:colOff>581025</xdr:colOff>
      <xdr:row>9</xdr:row>
      <xdr:rowOff>38100</xdr:rowOff>
    </xdr:to>
    <xdr:pic>
      <xdr:nvPicPr>
        <xdr:cNvPr id="820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42900"/>
          <a:ext cx="24098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600075</xdr:colOff>
      <xdr:row>11</xdr:row>
      <xdr:rowOff>47625</xdr:rowOff>
    </xdr:from>
    <xdr:to>
      <xdr:col>13</xdr:col>
      <xdr:colOff>180975</xdr:colOff>
      <xdr:row>21</xdr:row>
      <xdr:rowOff>28575</xdr:rowOff>
    </xdr:to>
    <xdr:pic>
      <xdr:nvPicPr>
        <xdr:cNvPr id="820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111"/>
        <a:stretch>
          <a:fillRect/>
        </a:stretch>
      </xdr:blipFill>
      <xdr:spPr bwMode="auto">
        <a:xfrm>
          <a:off x="4705350" y="2028825"/>
          <a:ext cx="4648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66676</xdr:colOff>
      <xdr:row>13</xdr:row>
      <xdr:rowOff>154517</xdr:rowOff>
    </xdr:from>
    <xdr:to>
      <xdr:col>12</xdr:col>
      <xdr:colOff>28576</xdr:colOff>
      <xdr:row>17</xdr:row>
      <xdr:rowOff>5292</xdr:rowOff>
    </xdr:to>
    <xdr:sp macro="" textlink="">
      <xdr:nvSpPr>
        <xdr:cNvPr id="4" name="Rectangle 3"/>
        <xdr:cNvSpPr/>
      </xdr:nvSpPr>
      <xdr:spPr>
        <a:xfrm>
          <a:off x="8001001" y="2459567"/>
          <a:ext cx="581025" cy="498475"/>
        </a:xfrm>
        <a:prstGeom prst="rect">
          <a:avLst/>
        </a:prstGeom>
        <a:solidFill>
          <a:schemeClr val="accen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104774</xdr:colOff>
      <xdr:row>19</xdr:row>
      <xdr:rowOff>152400</xdr:rowOff>
    </xdr:from>
    <xdr:to>
      <xdr:col>13</xdr:col>
      <xdr:colOff>352425</xdr:colOff>
      <xdr:row>21</xdr:row>
      <xdr:rowOff>133350</xdr:rowOff>
    </xdr:to>
    <xdr:sp macro="" textlink="">
      <xdr:nvSpPr>
        <xdr:cNvPr id="5" name="TextBox 4"/>
        <xdr:cNvSpPr txBox="1"/>
      </xdr:nvSpPr>
      <xdr:spPr>
        <a:xfrm>
          <a:off x="5943599" y="3429000"/>
          <a:ext cx="3581401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The model is predicting </a:t>
          </a:r>
          <a:r>
            <a:rPr lang="en-US" sz="1200" b="1">
              <a:solidFill>
                <a:srgbClr val="FF0000"/>
              </a:solidFill>
            </a:rPr>
            <a:t>2</a:t>
          </a:r>
          <a:r>
            <a:rPr lang="en-US" sz="1100">
              <a:solidFill>
                <a:srgbClr val="FF0000"/>
              </a:solidFill>
            </a:rPr>
            <a:t> stroke rather than </a:t>
          </a:r>
          <a:r>
            <a:rPr lang="en-US" sz="1200" b="1">
              <a:solidFill>
                <a:srgbClr val="FF0000"/>
              </a:solidFill>
            </a:rPr>
            <a:t>4 </a:t>
          </a:r>
          <a:r>
            <a:rPr lang="en-US" sz="1100" b="0">
              <a:solidFill>
                <a:srgbClr val="FF0000"/>
              </a:solidFill>
            </a:rPr>
            <a:t>stroke</a:t>
          </a:r>
          <a:r>
            <a:rPr lang="en-US" sz="1100">
              <a:solidFill>
                <a:srgbClr val="FF0000"/>
              </a:solidFill>
            </a:rPr>
            <a:t>.</a:t>
          </a:r>
        </a:p>
      </xdr:txBody>
    </xdr:sp>
    <xdr:clientData/>
  </xdr:twoCellAnchor>
  <xdr:twoCellAnchor editAs="oneCell">
    <xdr:from>
      <xdr:col>10</xdr:col>
      <xdr:colOff>9525</xdr:colOff>
      <xdr:row>0</xdr:row>
      <xdr:rowOff>0</xdr:rowOff>
    </xdr:from>
    <xdr:to>
      <xdr:col>13</xdr:col>
      <xdr:colOff>447675</xdr:colOff>
      <xdr:row>5</xdr:row>
      <xdr:rowOff>152400</xdr:rowOff>
    </xdr:to>
    <xdr:pic>
      <xdr:nvPicPr>
        <xdr:cNvPr id="820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6" r="15070" b="5608"/>
        <a:stretch>
          <a:fillRect/>
        </a:stretch>
      </xdr:blipFill>
      <xdr:spPr bwMode="auto">
        <a:xfrm>
          <a:off x="7324725" y="0"/>
          <a:ext cx="22955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657225</xdr:colOff>
      <xdr:row>23</xdr:row>
      <xdr:rowOff>104775</xdr:rowOff>
    </xdr:from>
    <xdr:to>
      <xdr:col>13</xdr:col>
      <xdr:colOff>200025</xdr:colOff>
      <xdr:row>31</xdr:row>
      <xdr:rowOff>19050</xdr:rowOff>
    </xdr:to>
    <xdr:pic>
      <xdr:nvPicPr>
        <xdr:cNvPr id="820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218"/>
        <a:stretch>
          <a:fillRect/>
        </a:stretch>
      </xdr:blipFill>
      <xdr:spPr bwMode="auto">
        <a:xfrm>
          <a:off x="4762500" y="4057650"/>
          <a:ext cx="46101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552450</xdr:colOff>
      <xdr:row>23</xdr:row>
      <xdr:rowOff>0</xdr:rowOff>
    </xdr:from>
    <xdr:to>
      <xdr:col>12</xdr:col>
      <xdr:colOff>523875</xdr:colOff>
      <xdr:row>25</xdr:row>
      <xdr:rowOff>19050</xdr:rowOff>
    </xdr:to>
    <xdr:pic>
      <xdr:nvPicPr>
        <xdr:cNvPr id="820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286"/>
        <a:stretch>
          <a:fillRect/>
        </a:stretch>
      </xdr:blipFill>
      <xdr:spPr bwMode="auto">
        <a:xfrm>
          <a:off x="7248525" y="3952875"/>
          <a:ext cx="1828800" cy="3429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31</xdr:row>
      <xdr:rowOff>38100</xdr:rowOff>
    </xdr:from>
    <xdr:to>
      <xdr:col>9</xdr:col>
      <xdr:colOff>581025</xdr:colOff>
      <xdr:row>36</xdr:row>
      <xdr:rowOff>133350</xdr:rowOff>
    </xdr:to>
    <xdr:pic>
      <xdr:nvPicPr>
        <xdr:cNvPr id="820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36" r="18835"/>
        <a:stretch>
          <a:fillRect/>
        </a:stretch>
      </xdr:blipFill>
      <xdr:spPr bwMode="auto">
        <a:xfrm>
          <a:off x="4867275" y="5286375"/>
          <a:ext cx="24098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169333</xdr:colOff>
      <xdr:row>26</xdr:row>
      <xdr:rowOff>74083</xdr:rowOff>
    </xdr:from>
    <xdr:to>
      <xdr:col>12</xdr:col>
      <xdr:colOff>131233</xdr:colOff>
      <xdr:row>29</xdr:row>
      <xdr:rowOff>83608</xdr:rowOff>
    </xdr:to>
    <xdr:sp macro="" textlink="">
      <xdr:nvSpPr>
        <xdr:cNvPr id="10" name="Rectangle 9"/>
        <xdr:cNvSpPr/>
      </xdr:nvSpPr>
      <xdr:spPr>
        <a:xfrm>
          <a:off x="8103658" y="4512733"/>
          <a:ext cx="581025" cy="495300"/>
        </a:xfrm>
        <a:prstGeom prst="rect">
          <a:avLst/>
        </a:prstGeom>
        <a:solidFill>
          <a:schemeClr val="accen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105833</xdr:colOff>
      <xdr:row>11</xdr:row>
      <xdr:rowOff>52917</xdr:rowOff>
    </xdr:from>
    <xdr:to>
      <xdr:col>14</xdr:col>
      <xdr:colOff>179917</xdr:colOff>
      <xdr:row>19</xdr:row>
      <xdr:rowOff>116417</xdr:rowOff>
    </xdr:to>
    <xdr:sp macro="" textlink="">
      <xdr:nvSpPr>
        <xdr:cNvPr id="11" name="TextBox 10"/>
        <xdr:cNvSpPr txBox="1"/>
      </xdr:nvSpPr>
      <xdr:spPr>
        <a:xfrm>
          <a:off x="8659283" y="2034117"/>
          <a:ext cx="1312334" cy="13589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The hit rate or % correct can be viewed somewhat</a:t>
          </a:r>
          <a:r>
            <a:rPr lang="en-US" sz="1100" b="1" baseline="0"/>
            <a:t> like R</a:t>
          </a:r>
          <a:r>
            <a:rPr lang="en-US" sz="1100" b="1" baseline="30000"/>
            <a:t>2</a:t>
          </a:r>
          <a:r>
            <a:rPr lang="en-US" sz="1100" b="1" baseline="0"/>
            <a:t> in  least squares regression.  </a:t>
          </a:r>
        </a:p>
        <a:p>
          <a:r>
            <a:rPr lang="en-US" sz="1100" b="1" baseline="0"/>
            <a:t>A bigger value is better.</a:t>
          </a:r>
          <a:endParaRPr lang="en-US" sz="1100" b="1"/>
        </a:p>
      </xdr:txBody>
    </xdr:sp>
    <xdr:clientData/>
  </xdr:twoCellAnchor>
  <xdr:twoCellAnchor>
    <xdr:from>
      <xdr:col>12</xdr:col>
      <xdr:colOff>158750</xdr:colOff>
      <xdr:row>25</xdr:row>
      <xdr:rowOff>63500</xdr:rowOff>
    </xdr:from>
    <xdr:to>
      <xdr:col>14</xdr:col>
      <xdr:colOff>582083</xdr:colOff>
      <xdr:row>31</xdr:row>
      <xdr:rowOff>105834</xdr:rowOff>
    </xdr:to>
    <xdr:sp macro="" textlink="">
      <xdr:nvSpPr>
        <xdr:cNvPr id="12" name="TextBox 11"/>
        <xdr:cNvSpPr txBox="1"/>
      </xdr:nvSpPr>
      <xdr:spPr>
        <a:xfrm>
          <a:off x="8712200" y="4340225"/>
          <a:ext cx="1661583" cy="10138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00FF"/>
              </a:solidFill>
            </a:rPr>
            <a:t>This model would</a:t>
          </a:r>
          <a:r>
            <a:rPr lang="en-US" sz="1100" b="1" baseline="0">
              <a:solidFill>
                <a:srgbClr val="0000FF"/>
              </a:solidFill>
            </a:rPr>
            <a:t> be a better because it is simpler and all variables are significant.  Hit rate is  at 92.47%.</a:t>
          </a:r>
          <a:endParaRPr lang="en-US" sz="1100" b="1">
            <a:solidFill>
              <a:srgbClr val="0000FF"/>
            </a:solidFill>
          </a:endParaRPr>
        </a:p>
      </xdr:txBody>
    </xdr:sp>
    <xdr:clientData/>
  </xdr:twoCellAnchor>
  <xdr:twoCellAnchor editAs="oneCell">
    <xdr:from>
      <xdr:col>15</xdr:col>
      <xdr:colOff>85725</xdr:colOff>
      <xdr:row>0</xdr:row>
      <xdr:rowOff>66675</xdr:rowOff>
    </xdr:from>
    <xdr:to>
      <xdr:col>20</xdr:col>
      <xdr:colOff>933450</xdr:colOff>
      <xdr:row>27</xdr:row>
      <xdr:rowOff>142875</xdr:rowOff>
    </xdr:to>
    <xdr:pic>
      <xdr:nvPicPr>
        <xdr:cNvPr id="82066" name="Picture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0" y="66675"/>
          <a:ext cx="7181850" cy="467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723900</xdr:colOff>
          <xdr:row>44</xdr:row>
          <xdr:rowOff>57150</xdr:rowOff>
        </xdr:from>
        <xdr:to>
          <xdr:col>9</xdr:col>
          <xdr:colOff>600075</xdr:colOff>
          <xdr:row>48</xdr:row>
          <xdr:rowOff>28575</xdr:rowOff>
        </xdr:to>
        <xdr:sp macro="" textlink="">
          <xdr:nvSpPr>
            <xdr:cNvPr id="82030" name="Picture 2" hidden="1">
              <a:extLst>
                <a:ext uri="{63B3BB69-23CF-44E3-9099-C40C66FF867C}">
                  <a14:compatExt spid="_x0000_s82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in"/>
          <inkml:channel name="Y" type="integer" max="32767" units="in"/>
          <inkml:channel name="F" type="integer" max="32767" units="dev"/>
          <inkml:channel name="T" type="integer" max="2.14748E9" units="dev"/>
        </inkml:traceFormat>
        <inkml:channelProperties>
          <inkml:channelProperty channel="X" name="resolution" value="3971.75757" units="1/in"/>
          <inkml:channelProperty channel="Y" name="resolution" value="5295.24854" units="1/in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14-12-06T03:36:11.282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8353CF02-B913-4531-845E-FD7270F07DEC}" emma:medium="tactile" emma:mode="ink">
          <msink:context xmlns:msink="http://schemas.microsoft.com/ink/2010/main" type="inkDrawing" rotatedBoundingBox="8267,3134 10105,3231 10100,3315 8262,3218" shapeName="Other"/>
        </emma:interpretation>
      </emma:emma>
    </inkml:annotationXML>
    <inkml:trace contextRef="#ctx0" brushRef="#br0">14 67 903 0,'0'0'1677'0,"0"0"-258"16,0 0-129-16,0 0 258 15,0 0-129-15,-14-8 129 16,14 8-129-16,0 0-129 15,0 0 0-15,0 0-387 16,0 0 0-16,0 0-387 16,0 0 129-16,0 0-129 0,0 0-129 15,0 0 0-15,0 0 0 16,0 0 0-1,10 0 0-15,-10 0-129 16,13-1 0-16,-13 1-129 0,18-8 129 16,-18 8-129-16,20-6 0 15,-7-1 0-15,0 3 0 16,1-1-129-16,1 1 129 15,-1-1-129-15,2 0 129 16,-2 1 0-16,2 1-129 16,-2 1 129-16,1 1-129 15,0-1 129-15,2 1-129 16,-2 0 129-16,2 1-129 15,-2 0 0-15,0 0 0 16,4 0 0-16,-2 0 0 16,1 6 129-16,-1-2-129 15,0 3-129-15,0-1 129 0,0 1 0 16,1-2 0-16,-1 2 0 15,-2-3 0-15,4-2 0 16,-3 0 0-16,1-2 0 16,2 0 0-16,-2 0 0 15,2 0 129-15,-2 0-129 16,1 0 0-16,0 0-129 15,1 0 129-15,1 0 0 16,-3 1 0-16,2-1 129 16,-1 2-129-16,2-2 0 15,-4 0 0-15,5 0 0 16,-1 0 0-16,2-2 0 15,1 2 129-15,-2-2-129 0,3 1 0 16,1 1 0-16,-3 0 0 16,0 2 0-16,0 2 0 15,-5 0 0-15,1 0 0 16,0 0 0-16,-4 1 0 15,2-4 0-15,-2 3 0 16,-1-1 0-16,0-2 0 16,3 1 0-16,-4 0 0 15,3 0 0-15,1 0 0 16,-1-2-129-16,4 0 258 15,-2 0-129-15,1 2 0 16,-1-2 0-16,4 0 0 16,-1 0 0-16,-2 0 0 0,4 0 0 15,2 0 258-15,-1 0-516 16,0 0 516-1,0 0-258-15,0 0 0 16,2-1 0-16,-3 0 129 0,0-1-258 16,1 1 129-16,-2 1 129 15,1 0-129-15,-2 0 129 16,1 0-129-16,-3 3 0 15,2 2 129-15,0 0 0 16,3-1 0-16,-6 0 0 16,3-2 0-16,-5 2-129 15,4-1 129-15,-4 1 0 16,-1-2 0-16,-14-2-129 15,16 2 129-15,-16-2-129 16,0 0 129-16,16 2-129 16,-16-2 0-16,0 0 129 15,0 0-258-15,0 0-387 0,0 0-1290 16,0 0-2709-16,0 0-387 15,4-6-516-15,-4 6 0 16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in"/>
          <inkml:channel name="Y" type="integer" max="32767" units="in"/>
          <inkml:channel name="F" type="integer" max="32767" units="dev"/>
          <inkml:channel name="T" type="integer" max="2.14748E9" units="dev"/>
        </inkml:traceFormat>
        <inkml:channelProperties>
          <inkml:channelProperty channel="X" name="resolution" value="3971.75757" units="1/in"/>
          <inkml:channelProperty channel="Y" name="resolution" value="5295.24854" units="1/in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14-12-06T03:36:13.482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9D014BF3-D7E5-4B36-82EE-AFD111E0CF42}" emma:medium="tactile" emma:mode="ink">
          <msink:context xmlns:msink="http://schemas.microsoft.com/ink/2010/main" type="inkDrawing" rotatedBoundingBox="19162,3165 20915,3210 20913,3287 19160,3243" shapeName="Other"/>
        </emma:interpretation>
      </emma:emma>
    </inkml:annotationXML>
    <inkml:trace contextRef="#ctx0" brushRef="#br0">23 70 1677 0,'-12'-3'2193'16,"12"3"-129"-16,0 0 0 15,0 0-258-15,0 0-258 16,-11-18 0-16,11 18-258 0,0 0-129 15,0 0-258-15,0 0 0 16,0 0-258-16,0 0-258 16,0 0 258-16,0 0-258 15,0 0 0-15,0-12 0 16,0 12 0-16,0 0-129 15,17-4 0-15,-17 4 0 16,16-4 0-16,-16 4 0 16,13-3 129-16,-13 3-258 15,20-4 129-15,-20 4 0 16,24-7 0-16,-12 3-129 15,5 2 129-15,2-1-129 0,-1 0 0 16,2 2-129-16,2 0 129 16,0 0 0-16,0 1-129 15,1 0 0-15,-1 0 0 16,-4 0 129-16,3 0-129 15,0 3 0-15,-3 2 0 16,2 0 129-16,0-3-129 16,1 1 0-16,-2-1 0 15,7 1 0-15,-3 0 0 16,0-3 0-16,1 0 0 15,2 2 129-15,-1-2-129 16,-1 0 0-16,4 3 0 16,-3-2 0-16,2 0 0 0,1 0 0 15,2-1 129-15,-2 2-129 16,1 1 0-1,-2-2 0-15,1 0 0 16,-3 2 258-16,2-1-258 0,-4 2 0 16,-1-1 0-16,0-1 0 15,0 2 0-15,-1-1 0 16,-1-3 129-16,1 1-129 15,0 0 0-15,-5-1 0 16,5 2 0-16,-3-2 0 16,0 0 0-16,2 0 0 15,-2 1-129-15,1-1 129 16,1 0 129-16,1 0-129 15,-2 0 0-15,3-3 0 16,-1 1 0-16,-1-1 0 16,2-2 0-16,-1 0 129 15,-1 1-129-15,1 1 0 0,0 1 0 16,-2-2 0-16,-2 1 0 15,1 2 0-15,-2 1 0 16,-2 0 0-16,-2 0 0 16,-1 1 0-16,-11-1 0 15,19 6 0-15,-19-6 0 16,14 6 0-16,-14-6 0 15,14 2 0-15,-14-2 0 16,11 3 129-16,-11-3-129 16,19 3 0-16,-19-3 0 15,20 5 0-15,-9-3-129 16,-11-2 129-16,23 2 0 15,-9-1 0-15,-2 0 129 0,-12-1-129 16,14 0 0-16,-14 0 0 16,14 2 0-16,-14-2 0 15,0 0 0-15,14 2 0 16,-14-2 0-16,0 0 0 15,0 0 0-15,0 0 0 16,0 0 0-16,0 0 0 16,0 0 0-16,0 0 0 15,0 0 0-15,0 0-258 16,0 0-258-16,0 0-516 15,0 0-1806-15,0 0-2064 16,0 0-516-16,0 0-258 16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in"/>
          <inkml:channel name="Y" type="integer" max="32767" units="in"/>
          <inkml:channel name="F" type="integer" max="32767" units="dev"/>
          <inkml:channel name="T" type="integer" max="2.14748E9" units="dev"/>
        </inkml:traceFormat>
        <inkml:channelProperties>
          <inkml:channelProperty channel="X" name="resolution" value="3971.75757" units="1/in"/>
          <inkml:channelProperty channel="Y" name="resolution" value="5295.24854" units="1/in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14-12-06T03:36:16.861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00BE4ED0-5EFF-4052-86CE-B3D01C8C7591}" emma:medium="tactile" emma:mode="ink">
          <msink:context xmlns:msink="http://schemas.microsoft.com/ink/2010/main" type="inkDrawing" rotatedBoundingBox="30331,3303 32166,3178 32172,3263 30336,3387" shapeName="Other"/>
        </emma:interpretation>
      </emma:emma>
    </inkml:annotationXML>
    <inkml:trace contextRef="#ctx0" brushRef="#br0">0 63 2451 0,'0'0'2580'0,"0"0"-258"15,0 0-516 1,0 0-516-16,0 0-387 0,0 0-129 16,0 0-129-16,0 0-258 0,0 0 258 15,0 0-258 1,0 0 129-16,0 0 258 0,0 0-129 15,0 0 258 1,0 0-129-16,0 0 258 0,0 0-387 16,0 0 0-1,6 14 0-15,-6-14-258 0,0 0-129 16,0 0 0-1,2 13 129-15,-2-13-387 0,0 0 129 16,0 0-129-16,9 12 129 16,-9-12 0-16,0 0 0 15,0 0 129-15,14 4-129 0,-14-4 129 16,13 0-129-1,-13 0 129-15,18 0-129 16,-18 0 129-16,21 0-129 16,-21 0 0-16,21 0 0 0,-21 0 129 15,18 0-129 1,-18 0-129-16,19 5 0 0,-9-3 129 15,-10-2-129-15,22 6 0 0,-10-5 129 16,-1-1-129 0,2 2 129-16,1-2 0 15,0 1-129-15,-2-1 129 16,3 0 0-16,-2 0-129 0,5 0 129 15,-5 0 0 1,4 0-129-16,-2 0 0 16,0-1 129-16,4-2 0 15,1 2 0-15,-1-4 0 0,2 4 0 16,-1 0 0-16,2 0 0 15,-2-2 0 1,2 1 0-16,-1-1-129 0,1 0 0 16,-3 1 0-1,1 0 0-15,-1-1 0 0,0 1-129 16,1 1 258-1,-2-2-129-15,0 2 0 0,0 1 0 16,-3-3 0 0,2 2 0-16,-1-1 0 0,3-1 0 15,-2 1 0-15,1 0 0 0,3-1 0 16,-3 1 0-1,2 1 0-15,-1-2 0 0,0 2 0 16,0-2 0 0,0 2 0-16,-1 1 0 0,-4-2 0 15,3 1 0 1,0 1 0-16,-1-1 0 0,1 1 0 15,1-1 0-15,-1-2 0 16,-1 2 0-16,3 0 0 16,-1-1 0-16,1 0 129 15,0-2 0-15,0 1 0 16,0 2-129-16,0-3 129 15,1 2 0-15,-5-3 0 16,3 4-129-16,-2 0-129 16,-1 0 129-1,1 1 0-15,-3-2 0 0,1 2 0 16,-1 0 0-16,-2 0 0 0,-11 0 0 15,20 0 0 1,-20 0 0-16,19 0 0 0,-19 0 0 16,16 0 0-1,-16 0 0-15,18 0 0 0,-18 0-129 16,20 0 129-1,-10 0 0-15,2 0 0 0,-1 0 0 16,0-1 0 0,0 0 0-16,2 0 0 0,-1-1-129 15,-1-1 129-15,-1 1 0 16,1-1 0-16,0 2 0 15,-11 1 0-15,18-2 0 0,-7 0 0 16,-11 2 0 0,15-1 0-16,-15 1 0 15,14-1 0-15,-14 1 0 16,12 0 0-16,-12 0 0 0,0 0 0 15,0 0 0-15,13 0 0 16,-13 0 0 0,0 0 0-16,0 0 0 0,0 0 0 15,0 0 0-15,0 0 0 16,0 0 0-16,0 0 0 15,0 0 0 1,0 0 0-16,0 0 0 0,0 0 0 16,0 0 0-16,0 0 0 15,0 0 0-15,0 0 0 16,0 0 0-16,0 0-129 0,0 0 129 15,0 0 0 1,0 0 0-16,0 0 0 0,0 0 0 16,0 0 0-1,0 0 0-15,0 0 0 0,0 0-129 16,0 0 0-1,0 0 0-15,0 0-387 0,-6 0-387 16,6 11-1032 0,0-11-2838-16,0 0-129 0,-7-1-516 15,7 1 0-15</inkml:trace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in"/>
          <inkml:channel name="Y" type="integer" max="32767" units="in"/>
          <inkml:channel name="F" type="integer" max="32767" units="dev"/>
          <inkml:channel name="T" type="integer" max="2.14748E9" units="dev"/>
        </inkml:traceFormat>
        <inkml:channelProperties>
          <inkml:channelProperty channel="X" name="resolution" value="3971.75757" units="1/in"/>
          <inkml:channelProperty channel="Y" name="resolution" value="5295.24854" units="1/in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14-12-06T03:36:20.880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0C391961-2CFD-439D-A766-ADB5F739DCC7}" emma:medium="tactile" emma:mode="ink">
          <msink:context xmlns:msink="http://schemas.microsoft.com/ink/2010/main" type="inkDrawing" rotatedBoundingBox="4219,9609 5215,9607 5216,9633 4220,9634" shapeName="Other"/>
        </emma:interpretation>
      </emma:emma>
    </inkml:annotationXML>
    <inkml:trace contextRef="#ctx0" brushRef="#br0">7 24 1161 0,'-7'0'2967'0,"7"0"-774"15,0 0-258-15,0 0-645 16,0 0-129-16,0 0-387 0,0 0 129 16,0 0 0-1,0 0 0-15,0 0 0 16,0 0 0-16,0 0-129 15,0 0 129-15,0 0-129 0,0 0-129 16,0 0-129-16,0 0 0 16,0 0 0-16,0 0-129 15,0 0 0-15,0 0 129 16,0 0-129-16,0 0-129 15,0 0 129-15,0 0-129 16,0 0-129-16,0 0 129 16,0 0-129-16,0 0 129 15,0 0-258-15,0 0 129 16,0 0 0-16,0 0-129 15,0 0 129-15,0 0-129 16,0 0 258-16,0 0-258 0,4-3 129 16,-4 3 0-16,0 0 0 15,0 0 0-15,6 0 0 16,-6 0 0-16,0 0-129 15,0 0 129-15,6 0 0 16,-6 0 0-16,0 0-129 16,0 0 129-16,9-4 0 15,-9 4-129-15,0 0 0 16,8-1 0-16,-8 1 0 15,6-1 0-15,-6 1 129 16,8-4-258-16,-8 4 129 16,8-3 0-16,-8 3 129 15,7-4-129-15,-7 4 0 0,7-2 0 16,-7 2 0-16,9 0 0 15,-9 0 0-15,7 0 0 16,-7 0 0-16,8 0 0 16,-8 0 129-16,8 0-129 15,-8 0 0-15,7 0 0 16,-7 0 0-16,8 0 0 15,-8 0 0-15,9 0 0 16,-9 0 0-16,10 4 0 16,-10-4 0-16,10 3 0 15,-10-3 0-15,10 5 0 16,-10-5 129-16,6 5-129 15,-6-5 0-15,7 2 0 0,-7-2 0 16,0 0 0-16,7 1 0 16,-7-1 0-1,7 2 129-15,-7-2-129 16,6 0 0-16,-6 0 0 0,8 0 0 15,-8 0 0-15,8 0 0 16,-8 0 129-16,9 0-129 16,-9 0 0-16,9 0 0 15,-9 0 129-15,9-3-129 16,-9 3 0-16,9-4 0 15,-9 4 0-15,11-1 0 16,-11 1 0-16,12-3 129 16,-12 3-129-16,12-5 0 15,-5 5 0-15,0-1 0 16,-1 0 0-16,1 1 0 15,-7 0 0-15,11-2 0 16,-11 2 0-16,9 0 0 0,-9 0-129 16,8 0 129-16,-8 0 0 15,0 0 129-15,9 0-129 16,-9 0 0-16,0 0 0 15,6 0 0-15,-6 0 0 16,0 0 0-16,0 0 0 16,7 0 0-16,-7 0 0 15,0 0 0-15,7 0 0 16,-7 0 0-16,0 0 0 15,7 0 0-15,-7 0 0 16,0 0 0-16,7 0 0 16,-7 0 0-16,0 0 0 15,6-1 0-15,-6 1 129 0,0 0-129 16,7-1 0-16,-7 1 0 15,0 0 0-15,7-1 0 16,-7 1 0-16,8 0 0 16,-8 0-129-16,7-1 258 15,-7 1-129-15,8 0 0 16,-8 0 0-16,11 0-129 15,-5 0 129-15,-6 0-129 16,12 0 129-16,-12 0 0 16,12 3 0-16,-12-3-129 15,12 1 129-15,-12-1 0 16,7 3 129-16,-7-3-129 15,7 4 0-15,-7-4 0 0,0 0 0 16,0 0 0-16,7 6 0 16,-7-6 0-1,0 0 0-15,0 0 0 16,7 5 0-16,-7-5 0 0,0 0 0 15,0 0 0-15,7 3 0 16,-7-3 0-16,0 0 0 16,0 0 0-16,9 0 0 15,-9 0 0-15,0 0 0 16,7 0 0-16,-7 0 0 15,0 0 0-15,6 0 0 16,-6 0 0-16,0 0 0 0,0 0 0 16,7 0 0-1,-7 0 129-15,0 0-129 16,0 0 0-16,0 0 0 15,7 0 0-15,-7 0 0 0,0 0 0 16,0 0 0-16,0 0 0 16,0 0 0-16,0 0 0 15,0 0 0-15,0 0 0 16,0 0 129-16,0 0-129 15,0 0 0-15,0 0-129 16,0 0-387-16,0 0-774 16,7 0-3483-16,-7 0 258 15,0 0-645-15,0 0-258 16</inkml:trace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in"/>
          <inkml:channel name="Y" type="integer" max="32767" units="in"/>
          <inkml:channel name="F" type="integer" max="32767" units="dev"/>
          <inkml:channel name="T" type="integer" max="2.14748E9" units="dev"/>
        </inkml:traceFormat>
        <inkml:channelProperties>
          <inkml:channelProperty channel="X" name="resolution" value="3971.75757" units="1/in"/>
          <inkml:channelProperty channel="Y" name="resolution" value="5295.24854" units="1/in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14-12-06T03:36:24.253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1D414E1D-FC1B-47D7-8C60-202A819E9702}" emma:medium="tactile" emma:mode="ink">
          <msink:context xmlns:msink="http://schemas.microsoft.com/ink/2010/main" type="inkDrawing" rotatedBoundingBox="15043,9552 16030,9580 16028,9632 15042,9605" shapeName="Other"/>
        </emma:interpretation>
      </emma:emma>
    </inkml:annotationXML>
    <inkml:trace contextRef="#ctx0" brushRef="#br0">18 38 2709 0,'0'0'3612'16,"0"0"-129"-16,0 0-1290 15,0 0-387-15,0 0-387 0,0 0 0 16,0 0-258 0,-9-13 0-16,9 13-258 15,0 0 129-15,0 0 0 16,0 0-258-16,0 0 0 0,-9-4-258 15,9 4 129 1,0 0-129-16,0 0-129 16,0 0-129-16,0 0 0 0,0 0 0 15,0 0 0-15,0 0 0 16,0 0 0-16,0 0 0 15,0 0-129 1,0 0 129-16,0 0-129 0,0 0-129 16,0 0 129-16,6 0 0 15,-6 0-129-15,0 0 129 16,0 0-129-16,11-3 129 0,-11 3 0 15,0 0-129 1,10-5 0-16,-10 5 129 0,11-6-129 16,-11 6 0-1,12-3 0-15,-12 3 129 0,13-4-129 16,-13 4 129-1,16 0-129-15,-8 0 0 0,3 0 129 16,-2 0-129 0,2 0 0-16,-1 0 0 0,-10 0 129 15,17 0-129-15,-8 0 0 0,-9 0 0 16,17 2 0-1,-17-2 0-15,15 2 0 16,-15-2 0-16,13 0 0 16,-13 0 0-16,16 3 0 0,-16-3 0 15,11 2 0 1,-11-2 0-16,12 0 0 15,-12 0 0-15,9 2 0 16,-9-2 129-16,13 1-129 0,-13-1 0 16,13 4 0-16,-13-4-129 15,13 1 129 1,-3 0 0-16,-10-1 0 0,16 2 0 15,-7-2 0-15,-9 0 129 16,17 1-129-16,-7-1 0 16,-1 0 0-1,2 0 0-15,-2 0 0 0,2 0 0 16,-1-1 0-16,-1-1 129 0,0 2-129 15,-9 0 0 1,18 0 0-16,-18 0 0 0,16 0 0 16,-16 0 0-1,15 3 129-15,-15-3-258 0,11 2 129 16,-11-2 129-1,10 3-129-15,-10-3 0 0,0 0 0 16,10 0 0-16,-10 0-129 16,0 0 258-16,13 2-129 15,-13-2-129-15,0 0 129 16,11 0 0-16,-11 0 129 15,11 0-129-15,-11 0 0 16,14 2 0-16,-14-2 0 16,11 3 0-16,-11-3 0 15,10 1 0-15,-10-1 0 16,9 0 0-16,-9 0 0 15,0 0 0-15,15 0 0 0,-15 0 0 16,10 0 129-16,-10 0-129 16,14 0 0-16,-14 0 0 15,11 0-129-15,-11 0 129 16,14 0 0-16,-14 0 0 15,10-1 0-15,-10 1 0 16,11 0-129-16,-11 0 129 16,13-2 0-16,-13 2 0 15,12-5 0-15,-12 5 0 16,11-2 0-16,-11 2 0 15,13-4 129-15,-13 4-129 16,9-4-129-16,-9 4 258 16,0 0-129-16,12-4 0 0,-12 4 0 15,0 0 0-15,0 0-129 16,9-2 258-1,-9 2-129-15,0 0 0 16,0 0-129-16,0 0 129 0,0 0 0 16,0 0 129-16,0 0-129 15,10 3 0-15,-10-3 0 16,0 0 0-16,0 0 0 15,0 0 0-15,0 0-129 16,0 0 129-16,0 0 0 16,0 0 0-16,0 0 0 15,0 0 0-15,0 0 0 0,0 0 0 16,0 0 129-16,0 0-129 15,0 0 0-15,0 0 0 16,11 11 0-16,-11-11 0 16,0 0 0-1,0 0 0-15,0 0 0 0,11 5 0 16,-11-5 0-16,0 0 0 15,0 0 0-15,11 1 0 16,-11-1-129-16,0 0 129 16,0 0 0-16,0 0 0 15,0 0 0-15,9 3 0 16,-9-3 0-16,0 0 0 15,0 0 0-15,0 0 0 0,0 0 0 16,10 1 0-16,-10-1 0 16,0 0 0-1,0 0 0-15,0 0-129 16,0 0 129-16,0 0 129 0,0 0-129 15,0 0-129-15,0 0 0 16,0 0-129-16,0 0-129 16,0 19-387-16,0-19-1161 15,0 0-3225-15,0 0 0 16,-5 11-387-16,5-11-258 15</inkml:trace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in"/>
          <inkml:channel name="Y" type="integer" max="32767" units="in"/>
          <inkml:channel name="F" type="integer" max="32767" units="dev"/>
          <inkml:channel name="T" type="integer" max="2.14748E9" units="dev"/>
        </inkml:traceFormat>
        <inkml:channelProperties>
          <inkml:channelProperty channel="X" name="resolution" value="3971.75757" units="1/in"/>
          <inkml:channelProperty channel="Y" name="resolution" value="5295.24854" units="1/in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14-12-06T03:36:27.183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A0B222BC-00AC-4881-9589-198F8774DED9}" emma:medium="tactile" emma:mode="ink">
          <msink:context xmlns:msink="http://schemas.microsoft.com/ink/2010/main" type="inkDrawing" rotatedBoundingBox="26324,9656 27266,9608 27270,9669 26327,9717" shapeName="Other"/>
        </emma:interpretation>
      </emma:emma>
    </inkml:annotationXML>
    <inkml:trace contextRef="#ctx0" brushRef="#br0">10 92 645 0,'0'0'1290'0,"0"0"0"16,0-12-258-16,0 12 0 0,0 0 129 15,0 0 129-15,0 0-387 16,0 0 258-1,0 0-258-15,0 0 129 16,0 0-258-16,-2-15 258 0,2 15-258 16,0 0 129-1,0 0-129-15,0-14 0 16,0 14-129-16,0 0-129 15,0 0 0-15,0 0-129 16,0 0 0-16,0 0-129 16,0 0 129-16,0 0 0 15,0 0 0-15,0 0 0 16,0 0 129-16,-8-6 0 15,8 6 0-15,0 0-129 16,0 0-129-16,0 0 129 16,0 0-129-16,0 0 0 15,0 0 0-15,0 0 0 0,0 0 0 16,0 0-129-16,0 0 129 15,0 0-129-15,0 0 129 16,0 0 0-16,0 0-129 16,0 0 0-16,0 0 0 15,0 0 129-15,0 0-129 16,3-9 0-16,-3 9 0 15,7-3 0-15,-7 3 0 16,9-3 0-16,-9 3 0 16,8-1 0-16,-8 1-129 15,9 0 129-15,-9 0-129 16,10 0 129-16,-10 0-129 15,7 0 129-15,-7 0-129 0,9 3 0 16,-9-3 0-16,7 4 0 16,-7-4 129-16,7 4-129 15,-7-4 0 1,8 3-129-16,-8-3 258 0,7 0-129 15,-7 0 0-15,7 2 129 16,-7-2-129-16,9 2 0 16,-9-2 0-16,8 0 0 15,-8 0 0-15,8 0 0 16,-8 0 129-16,8 0-258 15,-8 0 129-15,9 1 0 16,-9-1 0-16,11 0 0 16,-11 0-129-16,12 0 129 0,-6 0 0 15,0 0 0 1,0-1-129-16,0-1 129 15,-6 2 0-15,11-3 0 16,-5 2 0-16,-6 1 0 0,10 0 0 16,-10 0 0-16,11 0 129 15,-11 0-129-15,8 0-129 16,-8 0 129-16,9 0 0 15,-9 0 129-15,9 0-129 16,-9 0 0-16,8 0 0 16,-8 0 0-16,10-1 0 15,-10 1 0-15,9-4-129 16,-9 4 258-16,10-2-258 15,-10 2 129-15,11-2 0 16,-5 0 129-16,1 1-129 16,-2 0 0-16,2 1 0 0,0 0 0 15,-2-3 0-15,2 3 0 16,-1-2 0-16,-6 2 0 15,11-1 0-15,-11 1 0 16,10-4 0-16,-10 4 0 16,10-2 0-16,-10 2 0 15,8-4 0-15,-8 4 0 16,9 0 0-16,-9 0 0 15,8-3 0-15,-8 3 0 16,8-2 0-16,-8 2 0 16,6-2 0-16,-6 2 0 15,7-1 0-15,-7 1 0 16,6 0 0-16,-6 0 0 0,6 0 0 15,-6 0 0-15,6-1 0 16,-6 1 0-16,6-1-129 16,-6 1 129-16,0 0 0 15,8-2 129-15,-8 2-258 16,0 0 258-16,8 0-258 15,-8 0 129-15,0 0 0 16,6 0 0-16,-6 0 0 16,0 0 0-16,7 3 0 0,-7-3 129 15,0 0-129 1,0 0 0-16,7 2 0 15,-7-2 0-15,0 0 0 16,0 0 0-16,0 0 0 0,0 0 0 16,7 0 0-16,-7 0 0 15,0 0 0-15,0 0 0 16,0 0 0-16,0 0 0 15,0 0 0-15,0 0 0 16,0 0 0-16,0 0 0 16,0 0 0-16,0 0 0 15,0 0 0-15,0 0-129 16,0 0 129-16,0 0-258 15,0 0 0-15,0 0-387 16,0 0-645-16,0 0-3741 16,0 0 0-16,0 0-387 15,0 0-258-15</inkml:trace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in"/>
          <inkml:channel name="Y" type="integer" max="32767" units="in"/>
          <inkml:channel name="F" type="integer" max="32767" units="dev"/>
          <inkml:channel name="T" type="integer" max="2.14748E9" units="dev"/>
        </inkml:traceFormat>
        <inkml:channelProperties>
          <inkml:channelProperty channel="X" name="resolution" value="3971.75757" units="1/in"/>
          <inkml:channelProperty channel="Y" name="resolution" value="5295.24854" units="1/in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14-12-06T03:36:42.649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4995793B-8E93-472E-8660-BC6ED698E070}" emma:medium="tactile" emma:mode="ink">
          <msink:context xmlns:msink="http://schemas.microsoft.com/ink/2010/main" type="inkDrawing" rotatedBoundingBox="13642,14394 14116,14436 14113,14479 13638,14436" shapeName="Other"/>
        </emma:interpretation>
      </emma:emma>
    </inkml:annotationXML>
    <inkml:trace contextRef="#ctx0" brushRef="#br0">6 0 516 0,'0'0'2451'0,"0"0"-129"16,0 0 129-16,0 0-129 16,0 0-387-16,0 0-387 15,0 0-387 1,0 0-129-16,0 0-258 0,0 0-129 15,0 0 0-15,0 0 0 16,-6 0-129-16,6 0 129 16,0 0-258-16,0 0 129 15,0 0-129 1,0 0 0-16,0 0 0 0,0 0 129 15,0 0-258-15,0 0 129 16,0 0 0-16,0 0-129 16,0 0 129-1,0 0-129-15,0 0 0 0,0 0 129 16,0 0-129-16,0 0 0 0,0 0-129 15,0 0 0 1,0 0 129-16,0 0-129 0,0 0 129 16,0 0-129-1,0 0 0-15,8 0 0 0,-8 0 0 16,0 0 0-1,0 0 0-15,14 0 0 0,-14 0 0 16,0 0 0 0,12 0-129-16,-12 0 129 0,0 0 0 15,15 0 0-15,-15 0-129 16,0 0 129-16,12 0-129 15,-12 0 0-15,12 0 0 0,-12 0 129 16,14 0-129 0,-14 0 0-16,14 0 129 15,-14 0-129-15,13 0 0 16,-13 0 0-16,16 0 0 0,-16 0 0 15,18 2 0-15,-18-2 0 16,19 2 0 0,-19-2 0-16,17 0 0 0,-17 0-129 15,18 0 129-15,-18 0 0 16,14 0 0-16,-14 0 0 15,15 0 0 1,-15 0 0-16,14 0 0 0,-14 0 129 16,13 0-258-16,-13 0 129 15,11 0 0-15,-11 0 0 16,14 0 0-16,-14 0 0 0,12 0 0 15,-12 0 129 1,0 0-129-16,14 0 0 0,-14 0 0 16,12 0 0-1,-12 0 0-15,0 0 0 0,17 4 0 16,-17-4 0-1,14 7 0-15,-14-7 0 0,12 5 0 16,-12-5 0 0,0 0 0-16,12 3 0 0,-12-3 0 15,0 0 0-15,0 0 0 0,0 0 0 16,0 0 0-1,0 0 0-15,0 0 0 16,13 6 0-16,-13-6 0 16,0 0 0-16,0 0 0 0,0 0 0 15,0 0 0 1,0 0 0-16,0 0 0 15,11 5 0-15,-11-5 0 0,0 0 0 16,0 0 0-16,0 0 0 16,0 0 0-1,0 0 0-15,13 2 0 0,-13-2 0 16,0 0 0-1,0 0 0-15,0 0 0 0,0 0 0 16,0 0 0-16,0 0 0 0,0 0 0 16,13 0 0-1,-13 0 0-15,0 0 0 0,0 0 0 16,0 0 0-1,0 0 0-15,0 0 0 0,0 0 0 16,11 0 0 0,-11 0 0-16,0 0 0 0,0 0 0 15,0 0 0-15,0 0 0 16,0 0 0-16,0 0 0 15,0 0 0-15,0 0-129 16,0 0 258 0,0 0-258-16,0 0 129 0,11 0 129 15,-11 0-129-15,0 0 0 16,0 0 0-16,0 0 0 15,0 0 0 1,0 0 0-16,0 0 0 0,14 3 0 16,-14-3 0-16,0 0 0 0,0 0 0 15,0 0 0 1,0 0 0-16,0 0 0 0,0 0 0 15,0 0-129 1,11 2 129-16,-11-2 0 0,0 0 129 16,0 0-129-1,0 0 0-15,0 0 0 0,0 0 0 16,0 0 0-1,0 0 0-15,0 0 0 0,0 0 0 16,0 0 0-16,0 0 0 16,0 0 0-16,0 0 0 15,0 0-129-15,0 0 129 0,0 0-258 16,0 0 0-1,0 0-129-15,0 0-258 16,0 19-516-16,0-19-1032 16,0 0-2709-16,0 0-258 0,0 0-258 15,0 0-258-15</inkml:trace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in"/>
          <inkml:channel name="Y" type="integer" max="32767" units="in"/>
          <inkml:channel name="F" type="integer" max="32767" units="dev"/>
          <inkml:channel name="T" type="integer" max="2.14748E9" units="dev"/>
        </inkml:traceFormat>
        <inkml:channelProperties>
          <inkml:channelProperty channel="X" name="resolution" value="3971.75757" units="1/in"/>
          <inkml:channelProperty channel="Y" name="resolution" value="5295.24854" units="1/in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14-12-06T03:36:46.080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C76BB01F-43FB-4727-8F00-1C23919697A8}" emma:medium="tactile" emma:mode="ink">
          <msink:context xmlns:msink="http://schemas.microsoft.com/ink/2010/main" type="writingRegion" rotatedBoundingBox="24871,13593 25341,13593 25341,13637 24871,13637"/>
        </emma:interpretation>
      </emma:emma>
    </inkml:annotationXML>
    <inkml:traceGroup>
      <inkml:annotationXML>
        <emma:emma xmlns:emma="http://www.w3.org/2003/04/emma" version="1.0">
          <emma:interpretation id="{9119EE20-01F4-4DD3-B70E-D84692A50A76}" emma:medium="tactile" emma:mode="ink">
            <msink:context xmlns:msink="http://schemas.microsoft.com/ink/2010/main" type="paragraph" rotatedBoundingBox="24871,13593 25341,13593 25341,13637 24871,1363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158461EE-BC96-49DA-8627-9306D277F046}" emma:medium="tactile" emma:mode="ink">
              <msink:context xmlns:msink="http://schemas.microsoft.com/ink/2010/main" type="line" rotatedBoundingBox="24871,13593 25341,13593 25341,13637 24871,13637"/>
            </emma:interpretation>
          </emma:emma>
        </inkml:annotationXML>
        <inkml:traceGroup>
          <inkml:annotationXML>
            <emma:emma xmlns:emma="http://www.w3.org/2003/04/emma" version="1.0">
              <emma:interpretation id="{59B31CD0-F326-4DAB-A2DD-A93A6EA06F90}" emma:medium="tactile" emma:mode="ink">
                <msink:context xmlns:msink="http://schemas.microsoft.com/ink/2010/main" type="inkWord" rotatedBoundingBox="24871,13593 25341,13593 25341,13637 24871,13637"/>
              </emma:interpretation>
              <emma:one-of disjunction-type="recognition" id="oneOf0">
                <emma:interpretation id="interp0" emma:lang="en-US" emma:confidence="0">
                  <emma:literal>~</emma:literal>
                </emma:interpretation>
                <emma:interpretation id="interp1" emma:lang="en-US" emma:confidence="0">
                  <emma:literal>_</emma:literal>
                </emma:interpretation>
                <emma:interpretation id="interp2" emma:lang="en-US" emma:confidence="0">
                  <emma:literal>-</emma:literal>
                </emma:interpretation>
                <emma:interpretation id="interp3" emma:lang="en-US" emma:confidence="0">
                  <emma:literal>m</emma:literal>
                </emma:interpretation>
                <emma:interpretation id="interp4" emma:lang="en-US" emma:confidence="0">
                  <emma:literal>z</emma:literal>
                </emma:interpretation>
              </emma:one-of>
            </emma:emma>
          </inkml:annotationXML>
          <inkml:trace contextRef="#ctx0" brushRef="#br0">72 24 1419 0,'0'0'1806'0,"0"0"0"15,0 0-387-15,0 0-258 16,0 0-387-16,0 0-129 16,0 0-129-16,-18 0 258 0,18 0 0 15,0 0 0 1,0 0-129-16,-13 0 0 0,13 0 129 15,0 0-387 1,0 0 0-16,0 0 129 0,0 0-387 16,0 0 129-1,0 0 0-15,0 0 0 0,0 0 258 16,-16-5 0-1,16 5 0-15,0 0 0 0,0 0 258 16,0 0-129 0,0 0-129-16,0 0-129 0,0 0 0 15,-14 0 0-15,14 0 0 16,0 0 129-16,0 0-129 15,0 0 0-15,0 0 0 0,0 0 129 16,0 0-129 0,0 0 129-16,0 0-129 15,0 0-129-15,0 0 129 16,-11-1-129-16,11 1 0 0,0 0 0 15,0 0-129-15,0 0 0 16,0 0 129 0,0 0-129-16,0 0 0 0,0 0-129 15,0 0 129-15,0 0 0 16,0 0-129-16,0 0 129 15,0 0-129 1,0 0 129-16,0 0-129 0,0 0 129 16,7-5 0-16,-7 5-129 15,0 0 129-15,15-2-129 16,-15 2 129-16,13-3-129 0,-13 3 0 15,15-2 0 1,-15 2 129-16,15-1-129 0,-15 1 0 16,14-1 0-1,-14 1 129-15,16-1-129 0,-16 1 0 16,16 0 0-1,-16 0 0-15,14 0 129 0,-14 0-129 16,14 0 0 0,-14 0 0-16,0 0 0 0,13 0 129 15,-13 0-129-15,0 0 0 0,13 0 0 16,-13 0 0-1,0 0 0-15,13 0 0 16,-13 0 0-16,0 0 0 16,14 0 0-16,-14 0 0 15,0 0 0-15,12 0 0 16,-12 0 0-16,0 0 0 0,14 1 0 15,-14-1 0 1,0 0 0-16,14 0 0 0,-14 0 0 16,0 0 0-1,11 0 0-15,-11 0 0 0,0 0 129 16,0 0-258-1,14-4 129-15,-14 4 0 0,0 0 0 16,13 0 0 0,-13 0 0-16,0 0 0 0,11 0 0 15,-11 0 0-15,0 0 129 0,15 0-258 16,-15 0 129-1,11 0 0-15,-11 0 0 0,12 0 0 16,-12 0 0 0,11 2 0-16,-11-2 0 0,0 0 0 15,16 3 0 1,-16-3 0-16,0 0-129 0,15 3 129 15,-15-3 0-15,0 0 0 16,0 0 0 0,12 3 0-16,-12-3 0 0,0 0 129 15,0 0-129-15,0 0 0 16,0 0 0-16,12 2 0 15,-12-2 0 1,0 0 0-16,0 0 0 0,0 0 0 16,12 11 0-16,-12-11 0 15,0 0 0-15,0 0 0 16,13 5 129-16,-13-5-129 0,0 0 0 15,0 0-129 1,12 2 129-16,-12-2 0 0,0 0 0 16,0 0 0-1,0 0 0-15,0 0 0 0,0 0 0 16,0 0 0-1,13 3 0-15,-13-3 0 0,0 0 0 16,0 0 0 0,0 0-129-16,0 0 129 0,0 0 0 15,0 0 0-15,0 0 0 0,0 0 129 16,0 0-129-1,0 0 0-15,0 0 0 16,0 0-129-16,0 0 258 16,0 0-129-16,0 0 0 0,12 3-129 15,-12-3 258 1,0 0-129-16,0 0 0 15,0 0 0-15,0 0 0 0,0 0 0 16,0 0 0-16,0 0 0 16,0 0 0-16,0 0 0 15,0 0 0 1,0 0 0-16,0 0 0 0,0 0 0 15,0 0 0-15,0 0 0 16,0 0-129-16,0 0 129 16,0 0 0-1,0 0 0-15,0 0 0 0,0 0 0 16,0 0 129-16,0 0-129 0,0 0-129 15,0 0 129 1,0 0 0-16,0 0 0 0,0 0 0 16,0 0 0-1,0 0 0-15,0 0 0 0,0 0 0 16,0 0-129-1,0 0 0-15,0 0-258 0,11 7-129 16,-11-7-645 0,0 0-2451-16,0 0-1419 0,0 0-387 15,0 0-129-15,12 0-258 16</inkml:trace>
        </inkml:traceGroup>
      </inkml:traceGroup>
    </inkml:traceGroup>
  </inkml:traceGroup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in"/>
          <inkml:channel name="Y" type="integer" max="32767" units="in"/>
          <inkml:channel name="F" type="integer" max="32767" units="dev"/>
          <inkml:channel name="T" type="integer" max="2.14748E9" units="dev"/>
        </inkml:traceFormat>
        <inkml:channelProperties>
          <inkml:channelProperty channel="X" name="resolution" value="3971.75757" units="1/in"/>
          <inkml:channelProperty channel="Y" name="resolution" value="5295.24854" units="1/in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14-12-06T03:50:36.608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 contextRef="#ctx0" brushRef="#br0">6 0 516 0,'0'0'2451'0,"0"0"-129"16,0 0 129-16,0 0-129 16,0 0-387-16,0 0-387 15,0 0-387 1,0 0-129-16,0 0-258 0,0 0-129 15,0 0 0-15,0 0 0 16,-6 0-129-16,6 0 129 16,0 0-258-16,0 0 129 15,0 0-129 1,0 0 0-16,0 0 0 0,0 0 129 15,0 0-258-15,0 0 129 16,0 0 0-16,0 0-129 16,0 0 129-1,0 0-129-15,0 0 0 0,0 0 129 16,0 0-129-16,0 0 0 0,0 0-129 15,0 0 0 1,0 0 129-16,0 0-129 0,0 0 129 16,0 0-129-1,0 0 0-15,8 0 0 0,-8 0 0 16,0 0 0-1,0 0 0-15,14 0 0 0,-14 0 0 16,0 0 0 0,12 0-129-16,-12 0 129 0,0 0 0 15,15 0 0-15,-15 0-129 16,0 0 129-16,12 0-129 15,-12 0 0-15,12 0 0 0,-12 0 129 16,14 0-129 0,-14 0 0-16,14 0 129 15,-14 0-129-15,13 0 0 16,-13 0 0-16,16 0 0 0,-16 0 0 15,18 2 0-15,-18-2 0 16,19 2 0 0,-19-2 0-16,17 0 0 0,-17 0-129 15,18 0 129-15,-18 0 0 16,14 0 0-16,-14 0 0 15,15 0 0 1,-15 0 0-16,14 0 0 0,-14 0 129 16,13 0-258-16,-13 0 129 15,11 0 0-15,-11 0 0 16,14 0 0-16,-14 0 0 0,12 0 0 15,-12 0 129 1,0 0-129-16,14 0 0 0,-14 0 0 16,12 0 0-1,-12 0 0-15,0 0 0 0,17 4 0 16,-17-4 0-1,14 7 0-15,-14-7 0 0,12 5 0 16,-12-5 0 0,0 0 0-16,12 3 0 0,-12-3 0 15,0 0 0-15,0 0 0 0,0 0 0 16,0 0 0-1,0 0 0-15,0 0 0 16,13 6 0-16,-13-6 0 16,0 0 0-16,0 0 0 0,0 0 0 15,0 0 0 1,0 0 0-16,0 0 0 15,11 5 0-15,-11-5 0 0,0 0 0 16,0 0 0-16,0 0 0 16,0 0 0-1,0 0 0-15,13 2 0 0,-13-2 0 16,0 0 0-1,0 0 0-15,0 0 0 0,0 0 0 16,0 0 0-16,0 0 0 0,0 0 0 16,13 0 0-1,-13 0 0-15,0 0 0 0,0 0 0 16,0 0 0-1,0 0 0-15,0 0 0 0,0 0 0 16,11 0 0 0,-11 0 0-16,0 0 0 0,0 0 0 15,0 0 0-15,0 0 0 16,0 0 0-16,0 0 0 15,0 0 0-15,0 0-129 16,0 0 258 0,0 0-258-16,0 0 129 0,11 0 129 15,-11 0-129-15,0 0 0 16,0 0 0-16,0 0 0 15,0 0 0 1,0 0 0-16,0 0 0 0,14 3 0 16,-14-3 0-16,0 0 0 0,0 0 0 15,0 0 0 1,0 0 0-16,0 0 0 0,0 0 0 15,0 0-129 1,11 2 129-16,-11-2 0 0,0 0 129 16,0 0-129-1,0 0 0-15,0 0 0 0,0 0 0 16,0 0 0-1,0 0 0-15,0 0 0 0,0 0 0 16,0 0 0-16,0 0 0 16,0 0 0-16,0 0 0 15,0 0-129-15,0 0 129 0,0 0-258 16,0 0 0-1,0 0-129-15,0 0-258 16,0 19-516-16,0-19-1032 16,0 0-2709-16,0 0-258 0,0 0-258 15,0 0-258-15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9.xml"/><Relationship Id="rId5" Type="http://schemas.openxmlformats.org/officeDocument/2006/relationships/comments" Target="../comments3.xml"/><Relationship Id="rId4" Type="http://schemas.openxmlformats.org/officeDocument/2006/relationships/image" Target="../media/image4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5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abSelected="1" zoomScale="110" zoomScaleNormal="110" workbookViewId="0">
      <selection activeCell="N8" sqref="N8"/>
    </sheetView>
  </sheetViews>
  <sheetFormatPr defaultRowHeight="12.75" x14ac:dyDescent="0.2"/>
  <cols>
    <col min="1" max="1" width="7.28515625" style="2" customWidth="1"/>
    <col min="2" max="2" width="7" style="2" customWidth="1"/>
    <col min="3" max="3" width="6" style="2" customWidth="1"/>
    <col min="4" max="4" width="6.7109375" style="2" customWidth="1"/>
    <col min="5" max="5" width="9.7109375" customWidth="1"/>
    <col min="6" max="6" width="10.42578125" customWidth="1"/>
  </cols>
  <sheetData>
    <row r="3" spans="1:7" x14ac:dyDescent="0.2">
      <c r="A3" s="2" t="s">
        <v>0</v>
      </c>
      <c r="B3" s="5"/>
    </row>
    <row r="4" spans="1:7" x14ac:dyDescent="0.2">
      <c r="E4" s="25" t="s">
        <v>27</v>
      </c>
    </row>
    <row r="5" spans="1:7" x14ac:dyDescent="0.2">
      <c r="A5" s="2" t="s">
        <v>1</v>
      </c>
      <c r="B5" s="2" t="s">
        <v>2</v>
      </c>
      <c r="C5" s="2" t="s">
        <v>3</v>
      </c>
      <c r="D5" s="2" t="s">
        <v>4</v>
      </c>
      <c r="E5" s="26" t="s">
        <v>5</v>
      </c>
      <c r="F5" t="s">
        <v>6</v>
      </c>
    </row>
    <row r="6" spans="1:7" x14ac:dyDescent="0.2">
      <c r="A6" s="2">
        <v>1</v>
      </c>
      <c r="B6" s="3">
        <f t="shared" ref="B6:B12" si="0">C6/D6</f>
        <v>0.9</v>
      </c>
      <c r="C6" s="2">
        <v>9</v>
      </c>
      <c r="D6" s="2">
        <v>10</v>
      </c>
      <c r="E6" s="23">
        <f t="shared" ref="E6:E13" si="1">$F$18+$F$19*A6</f>
        <v>0.95132027257240204</v>
      </c>
      <c r="F6">
        <f>(B6-E6)^2</f>
        <v>2.6337703769056383E-3</v>
      </c>
    </row>
    <row r="7" spans="1:7" x14ac:dyDescent="0.2">
      <c r="A7" s="2">
        <v>5</v>
      </c>
      <c r="B7" s="3">
        <f t="shared" si="0"/>
        <v>0.8</v>
      </c>
      <c r="C7" s="2">
        <v>8</v>
      </c>
      <c r="D7" s="2">
        <v>10</v>
      </c>
      <c r="E7" s="23">
        <f t="shared" si="1"/>
        <v>0.81963373083475299</v>
      </c>
      <c r="F7">
        <f t="shared" ref="F7:F12" si="2">(B7-E7)^2</f>
        <v>3.8548338649152872E-4</v>
      </c>
    </row>
    <row r="8" spans="1:7" x14ac:dyDescent="0.2">
      <c r="A8" s="2">
        <v>10</v>
      </c>
      <c r="B8" s="3">
        <f t="shared" si="0"/>
        <v>0.7</v>
      </c>
      <c r="C8" s="2">
        <v>7</v>
      </c>
      <c r="D8" s="2">
        <v>10</v>
      </c>
      <c r="E8" s="23">
        <f t="shared" si="1"/>
        <v>0.65502555366269166</v>
      </c>
      <c r="F8">
        <f t="shared" si="2"/>
        <v>2.0227008233474233E-3</v>
      </c>
    </row>
    <row r="9" spans="1:7" x14ac:dyDescent="0.2">
      <c r="A9" s="2">
        <v>15</v>
      </c>
      <c r="B9" s="3">
        <f t="shared" si="0"/>
        <v>0.6</v>
      </c>
      <c r="C9" s="2">
        <v>6</v>
      </c>
      <c r="D9" s="2">
        <v>10</v>
      </c>
      <c r="E9" s="23">
        <f t="shared" si="1"/>
        <v>0.49041737649063033</v>
      </c>
      <c r="F9">
        <f t="shared" si="2"/>
        <v>1.2008351375196253E-2</v>
      </c>
    </row>
    <row r="10" spans="1:7" x14ac:dyDescent="0.2">
      <c r="A10" s="2">
        <v>20</v>
      </c>
      <c r="B10" s="3">
        <f t="shared" si="0"/>
        <v>0.3</v>
      </c>
      <c r="C10" s="2">
        <v>3</v>
      </c>
      <c r="D10" s="2">
        <v>10</v>
      </c>
      <c r="E10" s="23">
        <f t="shared" si="1"/>
        <v>0.325809199318569</v>
      </c>
      <c r="F10">
        <f t="shared" si="2"/>
        <v>6.6611476946562304E-4</v>
      </c>
    </row>
    <row r="11" spans="1:7" x14ac:dyDescent="0.2">
      <c r="A11" s="2">
        <v>25</v>
      </c>
      <c r="B11" s="3">
        <f t="shared" si="0"/>
        <v>0.1</v>
      </c>
      <c r="C11" s="2">
        <v>1</v>
      </c>
      <c r="D11" s="2">
        <v>10</v>
      </c>
      <c r="E11" s="23">
        <f t="shared" si="1"/>
        <v>0.16120102214650767</v>
      </c>
      <c r="F11" s="19">
        <f t="shared" si="2"/>
        <v>3.7455651117773211E-3</v>
      </c>
    </row>
    <row r="12" spans="1:7" ht="13.5" thickBot="1" x14ac:dyDescent="0.25">
      <c r="A12" s="2">
        <v>30</v>
      </c>
      <c r="B12" s="3">
        <f t="shared" si="0"/>
        <v>0</v>
      </c>
      <c r="C12" s="2">
        <v>0</v>
      </c>
      <c r="D12" s="2">
        <v>10</v>
      </c>
      <c r="E12" s="23">
        <f t="shared" si="1"/>
        <v>-3.4071550255536653E-3</v>
      </c>
      <c r="F12" s="18">
        <f t="shared" si="2"/>
        <v>1.1608705368155598E-5</v>
      </c>
    </row>
    <row r="13" spans="1:7" x14ac:dyDescent="0.2">
      <c r="A13" s="21">
        <v>35</v>
      </c>
      <c r="E13" s="27">
        <f t="shared" si="1"/>
        <v>-0.168015332197615</v>
      </c>
      <c r="F13">
        <f>SUM(F6:F12)</f>
        <v>2.1473594548551939E-2</v>
      </c>
    </row>
    <row r="16" spans="1:7" ht="15.75" x14ac:dyDescent="0.25">
      <c r="F16" s="22">
        <f>F13</f>
        <v>2.1473594548551939E-2</v>
      </c>
      <c r="G16" s="20" t="s">
        <v>7</v>
      </c>
    </row>
    <row r="18" spans="6:7" x14ac:dyDescent="0.2">
      <c r="F18" s="26">
        <f>INTERCEPT(B6:B12,A6:A12)</f>
        <v>0.98424190800681433</v>
      </c>
      <c r="G18" s="37" t="s">
        <v>36</v>
      </c>
    </row>
    <row r="19" spans="6:7" x14ac:dyDescent="0.2">
      <c r="F19" s="26">
        <f>SLOPE(B6:B12,A6:A12)</f>
        <v>-3.2921635434412268E-2</v>
      </c>
      <c r="G19" s="37" t="s">
        <v>37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4"/>
  <sheetViews>
    <sheetView workbookViewId="0">
      <selection activeCell="O1" sqref="O1"/>
    </sheetView>
  </sheetViews>
  <sheetFormatPr defaultColWidth="19" defaultRowHeight="12.75" x14ac:dyDescent="0.2"/>
  <cols>
    <col min="1" max="1" width="17.42578125" customWidth="1"/>
    <col min="2" max="2" width="6.42578125" bestFit="1" customWidth="1"/>
    <col min="3" max="3" width="4.85546875" bestFit="1" customWidth="1"/>
    <col min="4" max="4" width="13.7109375" customWidth="1"/>
    <col min="5" max="5" width="10.7109375" customWidth="1"/>
    <col min="6" max="6" width="8.42578125" customWidth="1"/>
    <col min="7" max="7" width="11.42578125" customWidth="1"/>
    <col min="8" max="8" width="14.5703125" customWidth="1"/>
    <col min="9" max="9" width="12.85546875" customWidth="1"/>
    <col min="10" max="15" width="9.28515625" customWidth="1"/>
  </cols>
  <sheetData>
    <row r="1" spans="1:14" ht="27" customHeight="1" x14ac:dyDescent="0.2">
      <c r="A1" s="55" t="s">
        <v>44</v>
      </c>
      <c r="B1" s="55" t="s">
        <v>45</v>
      </c>
      <c r="C1" s="55" t="s">
        <v>46</v>
      </c>
      <c r="D1" s="55" t="s">
        <v>47</v>
      </c>
      <c r="E1" s="55" t="s">
        <v>48</v>
      </c>
      <c r="F1" s="55" t="s">
        <v>49</v>
      </c>
      <c r="G1" s="55" t="s">
        <v>50</v>
      </c>
      <c r="H1" s="90" t="s">
        <v>51</v>
      </c>
      <c r="I1" s="91"/>
    </row>
    <row r="2" spans="1:14" x14ac:dyDescent="0.2">
      <c r="A2" t="s">
        <v>52</v>
      </c>
      <c r="B2" s="2">
        <v>2999</v>
      </c>
      <c r="C2" s="2">
        <v>48</v>
      </c>
      <c r="D2" s="2">
        <v>84</v>
      </c>
      <c r="E2" s="2">
        <v>12.2</v>
      </c>
      <c r="F2" s="2">
        <v>2</v>
      </c>
      <c r="G2" s="2">
        <v>49.1</v>
      </c>
    </row>
    <row r="3" spans="1:14" x14ac:dyDescent="0.2">
      <c r="A3" t="s">
        <v>53</v>
      </c>
      <c r="B3" s="2">
        <v>3099</v>
      </c>
      <c r="C3" s="2">
        <v>48</v>
      </c>
      <c r="D3" s="2">
        <v>84</v>
      </c>
      <c r="E3" s="2">
        <v>13.9</v>
      </c>
      <c r="F3" s="2">
        <v>2</v>
      </c>
      <c r="G3" s="2">
        <v>49.1</v>
      </c>
    </row>
    <row r="4" spans="1:14" x14ac:dyDescent="0.2">
      <c r="A4" t="s">
        <v>54</v>
      </c>
      <c r="B4" s="2">
        <v>2249</v>
      </c>
      <c r="C4" s="2">
        <v>53</v>
      </c>
      <c r="D4" s="2">
        <v>99</v>
      </c>
      <c r="E4" s="2">
        <v>10</v>
      </c>
      <c r="F4" s="2">
        <v>4</v>
      </c>
      <c r="G4" s="2">
        <v>49.2</v>
      </c>
    </row>
    <row r="5" spans="1:14" x14ac:dyDescent="0.2">
      <c r="A5" t="s">
        <v>55</v>
      </c>
      <c r="B5" s="2">
        <v>2999</v>
      </c>
      <c r="C5" s="2">
        <v>64</v>
      </c>
      <c r="D5" s="2">
        <v>157</v>
      </c>
      <c r="E5" s="2">
        <v>10</v>
      </c>
      <c r="F5" s="2">
        <v>4</v>
      </c>
      <c r="G5" s="2">
        <v>52.2</v>
      </c>
    </row>
    <row r="6" spans="1:14" x14ac:dyDescent="0.2">
      <c r="A6" t="s">
        <v>56</v>
      </c>
      <c r="B6" s="2">
        <v>3499</v>
      </c>
      <c r="C6" s="2">
        <v>66</v>
      </c>
      <c r="D6" s="2">
        <v>223</v>
      </c>
      <c r="E6" s="2">
        <v>11.7</v>
      </c>
      <c r="F6" s="2">
        <v>4</v>
      </c>
      <c r="G6" s="2">
        <v>54.1</v>
      </c>
      <c r="J6" s="56" t="s">
        <v>57</v>
      </c>
      <c r="K6" s="56"/>
      <c r="L6" s="56"/>
      <c r="M6" s="56"/>
      <c r="N6" s="56"/>
    </row>
    <row r="7" spans="1:14" x14ac:dyDescent="0.2">
      <c r="A7" t="s">
        <v>58</v>
      </c>
      <c r="B7" s="2">
        <v>5899</v>
      </c>
      <c r="C7" s="2">
        <v>78</v>
      </c>
      <c r="D7" s="2">
        <v>249</v>
      </c>
      <c r="E7" s="2">
        <v>14.2</v>
      </c>
      <c r="F7" s="2">
        <v>4</v>
      </c>
      <c r="G7" s="2">
        <v>58.2</v>
      </c>
      <c r="J7" s="57"/>
      <c r="K7" s="92" t="s">
        <v>5</v>
      </c>
      <c r="L7" s="93"/>
      <c r="M7" s="56"/>
      <c r="N7" s="56"/>
    </row>
    <row r="8" spans="1:14" x14ac:dyDescent="0.2">
      <c r="A8" t="s">
        <v>59</v>
      </c>
      <c r="B8" s="2">
        <v>6199</v>
      </c>
      <c r="C8" s="2">
        <v>78</v>
      </c>
      <c r="D8" s="2">
        <v>249</v>
      </c>
      <c r="E8" s="2">
        <v>14.2</v>
      </c>
      <c r="F8" s="2">
        <v>4</v>
      </c>
      <c r="G8" s="2">
        <v>58.6</v>
      </c>
      <c r="J8" s="58" t="s">
        <v>38</v>
      </c>
      <c r="K8" s="59" t="s">
        <v>60</v>
      </c>
      <c r="L8" s="58" t="s">
        <v>61</v>
      </c>
      <c r="M8" s="60" t="s">
        <v>62</v>
      </c>
      <c r="N8" s="61" t="s">
        <v>63</v>
      </c>
    </row>
    <row r="9" spans="1:14" x14ac:dyDescent="0.2">
      <c r="A9" t="s">
        <v>64</v>
      </c>
      <c r="B9" s="2">
        <v>6699</v>
      </c>
      <c r="C9" s="2">
        <v>96</v>
      </c>
      <c r="D9" s="2">
        <v>449</v>
      </c>
      <c r="E9" s="2">
        <v>13.4</v>
      </c>
      <c r="F9" s="2">
        <v>4</v>
      </c>
      <c r="G9" s="2">
        <v>58.7</v>
      </c>
      <c r="J9" s="58" t="s">
        <v>60</v>
      </c>
      <c r="K9" s="62">
        <v>32</v>
      </c>
      <c r="L9" s="63">
        <v>4</v>
      </c>
      <c r="M9" s="60">
        <f>SUM(K9:L9)</f>
        <v>36</v>
      </c>
      <c r="N9" s="64">
        <f>K9/M9</f>
        <v>0.88888888888888884</v>
      </c>
    </row>
    <row r="10" spans="1:14" ht="13.5" thickBot="1" x14ac:dyDescent="0.25">
      <c r="A10" t="s">
        <v>65</v>
      </c>
      <c r="B10" s="2">
        <v>6999</v>
      </c>
      <c r="C10" s="2">
        <v>96</v>
      </c>
      <c r="D10" s="2">
        <v>449</v>
      </c>
      <c r="E10" s="2">
        <v>13.7</v>
      </c>
      <c r="F10" s="2">
        <v>4</v>
      </c>
      <c r="G10" s="2">
        <v>58.2</v>
      </c>
      <c r="J10" s="65" t="s">
        <v>61</v>
      </c>
      <c r="K10" s="66">
        <v>2</v>
      </c>
      <c r="L10" s="67">
        <v>55</v>
      </c>
      <c r="M10" s="68">
        <f>SUM(K10:L10)</f>
        <v>57</v>
      </c>
      <c r="N10" s="69">
        <f>L10/M10</f>
        <v>0.96491228070175439</v>
      </c>
    </row>
    <row r="11" spans="1:14" ht="13.5" thickTop="1" x14ac:dyDescent="0.2">
      <c r="A11" t="s">
        <v>66</v>
      </c>
      <c r="B11" s="2">
        <v>1249</v>
      </c>
      <c r="C11" s="2">
        <v>39</v>
      </c>
      <c r="D11" s="2">
        <v>49</v>
      </c>
      <c r="E11" s="2">
        <v>5.8</v>
      </c>
      <c r="F11" s="2">
        <v>4</v>
      </c>
      <c r="G11" s="2">
        <v>36</v>
      </c>
      <c r="J11" s="61" t="s">
        <v>62</v>
      </c>
      <c r="K11" s="56"/>
      <c r="L11" s="56"/>
      <c r="M11" s="56">
        <f>SUM(M9:M10)</f>
        <v>93</v>
      </c>
      <c r="N11" s="70">
        <f>(K9+L10)/M11</f>
        <v>0.93548387096774188</v>
      </c>
    </row>
    <row r="12" spans="1:14" x14ac:dyDescent="0.2">
      <c r="A12" t="s">
        <v>67</v>
      </c>
      <c r="B12" s="2">
        <v>1549</v>
      </c>
      <c r="C12" s="2">
        <v>47</v>
      </c>
      <c r="D12" s="2">
        <v>72</v>
      </c>
      <c r="E12" s="2">
        <v>7</v>
      </c>
      <c r="F12" s="2">
        <v>4</v>
      </c>
      <c r="G12" s="2">
        <v>42</v>
      </c>
    </row>
    <row r="13" spans="1:14" x14ac:dyDescent="0.2">
      <c r="A13" t="s">
        <v>68</v>
      </c>
      <c r="B13" s="2">
        <v>1949</v>
      </c>
      <c r="C13" s="2">
        <v>48</v>
      </c>
      <c r="D13" s="2">
        <v>80</v>
      </c>
      <c r="E13" s="2">
        <v>8.6</v>
      </c>
      <c r="F13" s="2">
        <v>4</v>
      </c>
      <c r="G13" s="2">
        <v>47.6</v>
      </c>
    </row>
    <row r="14" spans="1:14" x14ac:dyDescent="0.2">
      <c r="A14" t="s">
        <v>69</v>
      </c>
      <c r="B14" s="2">
        <v>4699</v>
      </c>
      <c r="C14" s="2">
        <v>73</v>
      </c>
      <c r="D14" s="2">
        <v>249</v>
      </c>
      <c r="E14" s="2">
        <v>12.4</v>
      </c>
      <c r="F14" s="2">
        <v>4</v>
      </c>
      <c r="G14" s="2">
        <v>55.1</v>
      </c>
    </row>
    <row r="15" spans="1:14" x14ac:dyDescent="0.2">
      <c r="A15" t="s">
        <v>70</v>
      </c>
      <c r="B15" s="2">
        <v>5299</v>
      </c>
      <c r="C15" s="2">
        <v>85</v>
      </c>
      <c r="D15" s="2">
        <v>397</v>
      </c>
      <c r="E15" s="2">
        <v>12.2</v>
      </c>
      <c r="F15" s="2">
        <v>4</v>
      </c>
      <c r="G15" s="2">
        <v>56.1</v>
      </c>
    </row>
    <row r="16" spans="1:14" x14ac:dyDescent="0.2">
      <c r="A16" t="s">
        <v>71</v>
      </c>
      <c r="B16" s="2">
        <v>4099</v>
      </c>
      <c r="C16" s="2">
        <v>66</v>
      </c>
      <c r="D16" s="2">
        <v>198</v>
      </c>
      <c r="E16" s="2">
        <v>13.4</v>
      </c>
      <c r="F16" s="2">
        <v>2</v>
      </c>
      <c r="G16" s="2">
        <v>56.5</v>
      </c>
    </row>
    <row r="17" spans="1:15" x14ac:dyDescent="0.2">
      <c r="A17" t="s">
        <v>72</v>
      </c>
      <c r="B17" s="2">
        <v>4499</v>
      </c>
      <c r="C17" s="2">
        <v>69</v>
      </c>
      <c r="D17" s="2">
        <v>216</v>
      </c>
      <c r="E17" s="2">
        <v>13.4</v>
      </c>
      <c r="F17" s="2">
        <v>2</v>
      </c>
      <c r="G17" s="2">
        <v>56.5</v>
      </c>
    </row>
    <row r="18" spans="1:15" x14ac:dyDescent="0.2">
      <c r="A18" t="s">
        <v>73</v>
      </c>
      <c r="B18" s="2">
        <v>1099</v>
      </c>
      <c r="C18" s="2">
        <v>41</v>
      </c>
      <c r="D18" s="2">
        <v>49</v>
      </c>
      <c r="E18" s="2">
        <v>4.5</v>
      </c>
      <c r="F18" s="2">
        <v>2</v>
      </c>
      <c r="G18" s="2">
        <v>33.9</v>
      </c>
    </row>
    <row r="19" spans="1:15" x14ac:dyDescent="0.2">
      <c r="A19" t="s">
        <v>74</v>
      </c>
      <c r="B19" s="2">
        <v>4099</v>
      </c>
      <c r="C19" s="2">
        <v>74</v>
      </c>
      <c r="D19" s="2">
        <v>249</v>
      </c>
      <c r="E19" s="2">
        <v>10.6</v>
      </c>
      <c r="F19" s="2">
        <v>4</v>
      </c>
      <c r="G19" s="2">
        <v>55.7</v>
      </c>
    </row>
    <row r="20" spans="1:15" x14ac:dyDescent="0.2">
      <c r="A20" t="s">
        <v>75</v>
      </c>
      <c r="B20" s="2">
        <v>1649</v>
      </c>
      <c r="C20" s="2">
        <v>53</v>
      </c>
      <c r="D20" s="2">
        <v>111</v>
      </c>
      <c r="E20" s="2">
        <v>7.5</v>
      </c>
      <c r="F20" s="2">
        <v>4</v>
      </c>
      <c r="G20" s="2">
        <v>41.9</v>
      </c>
    </row>
    <row r="21" spans="1:15" x14ac:dyDescent="0.2">
      <c r="A21" t="s">
        <v>76</v>
      </c>
      <c r="B21" s="2">
        <v>2299</v>
      </c>
      <c r="C21" s="2">
        <v>57</v>
      </c>
      <c r="D21" s="2">
        <v>124</v>
      </c>
      <c r="E21" s="2">
        <v>10.199999999999999</v>
      </c>
      <c r="F21" s="2">
        <v>4</v>
      </c>
      <c r="G21" s="2">
        <v>49</v>
      </c>
    </row>
    <row r="22" spans="1:15" x14ac:dyDescent="0.2">
      <c r="A22" t="s">
        <v>77</v>
      </c>
      <c r="B22" s="2">
        <v>2499</v>
      </c>
      <c r="C22" s="2">
        <v>57</v>
      </c>
      <c r="D22" s="2">
        <v>124</v>
      </c>
      <c r="E22" s="2">
        <v>11.4</v>
      </c>
      <c r="F22" s="2">
        <v>4</v>
      </c>
      <c r="G22" s="2">
        <v>50</v>
      </c>
    </row>
    <row r="23" spans="1:15" ht="15" x14ac:dyDescent="0.25">
      <c r="A23" t="s">
        <v>78</v>
      </c>
      <c r="B23" s="2">
        <v>4799</v>
      </c>
      <c r="C23" s="2">
        <v>78</v>
      </c>
      <c r="D23" s="2">
        <v>292</v>
      </c>
      <c r="E23" s="2">
        <v>12.6</v>
      </c>
      <c r="F23" s="2">
        <v>4</v>
      </c>
      <c r="G23" s="2">
        <v>56.5</v>
      </c>
      <c r="H23" s="71" t="s">
        <v>79</v>
      </c>
    </row>
    <row r="24" spans="1:15" x14ac:dyDescent="0.2">
      <c r="A24" t="s">
        <v>80</v>
      </c>
      <c r="B24" s="2">
        <v>3349</v>
      </c>
      <c r="C24" s="2">
        <v>52</v>
      </c>
      <c r="D24" s="2">
        <v>99</v>
      </c>
      <c r="E24" s="2">
        <v>15</v>
      </c>
      <c r="F24" s="2">
        <v>2</v>
      </c>
      <c r="G24" s="2">
        <v>50.8</v>
      </c>
    </row>
    <row r="25" spans="1:15" x14ac:dyDescent="0.2">
      <c r="A25" t="s">
        <v>81</v>
      </c>
      <c r="B25" s="2">
        <v>5099</v>
      </c>
      <c r="C25" s="2">
        <v>54</v>
      </c>
      <c r="D25" s="2">
        <v>124</v>
      </c>
      <c r="E25" s="2">
        <v>13.4</v>
      </c>
      <c r="F25" s="2">
        <v>2</v>
      </c>
      <c r="G25" s="2">
        <v>57.9</v>
      </c>
    </row>
    <row r="26" spans="1:15" x14ac:dyDescent="0.2">
      <c r="A26" t="s">
        <v>82</v>
      </c>
      <c r="B26" s="2">
        <v>5999</v>
      </c>
      <c r="C26" s="2">
        <v>66</v>
      </c>
      <c r="D26" s="2">
        <v>294</v>
      </c>
      <c r="E26" s="2">
        <v>13.4</v>
      </c>
      <c r="F26" s="2">
        <v>2</v>
      </c>
      <c r="G26" s="2">
        <v>58.3</v>
      </c>
    </row>
    <row r="27" spans="1:15" x14ac:dyDescent="0.2">
      <c r="A27" t="s">
        <v>83</v>
      </c>
      <c r="B27" s="2">
        <v>5599</v>
      </c>
      <c r="C27" s="2">
        <v>77</v>
      </c>
      <c r="D27" s="2">
        <v>249</v>
      </c>
      <c r="E27" s="2">
        <v>13.4</v>
      </c>
      <c r="F27" s="2">
        <v>4</v>
      </c>
      <c r="G27" s="2">
        <v>58.1</v>
      </c>
    </row>
    <row r="28" spans="1:15" x14ac:dyDescent="0.2">
      <c r="A28" t="s">
        <v>84</v>
      </c>
      <c r="B28" s="2">
        <v>2799</v>
      </c>
      <c r="C28" s="2">
        <v>45</v>
      </c>
      <c r="D28" s="2">
        <v>65</v>
      </c>
      <c r="E28" s="2">
        <v>12</v>
      </c>
      <c r="F28" s="2">
        <v>2</v>
      </c>
      <c r="G28" s="2">
        <v>44.1</v>
      </c>
    </row>
    <row r="29" spans="1:15" x14ac:dyDescent="0.2">
      <c r="A29" t="s">
        <v>85</v>
      </c>
      <c r="B29" s="2">
        <v>2999</v>
      </c>
      <c r="C29" s="2">
        <v>48</v>
      </c>
      <c r="D29" s="2">
        <v>84</v>
      </c>
      <c r="E29" s="2">
        <v>13.4</v>
      </c>
      <c r="F29" s="2">
        <v>2</v>
      </c>
      <c r="G29" s="2">
        <v>49.4</v>
      </c>
    </row>
    <row r="30" spans="1:15" x14ac:dyDescent="0.2">
      <c r="A30" t="s">
        <v>86</v>
      </c>
      <c r="B30" s="2">
        <v>5298</v>
      </c>
      <c r="C30" s="2">
        <v>54</v>
      </c>
      <c r="D30" s="2">
        <v>125</v>
      </c>
      <c r="E30" s="2">
        <v>15.35</v>
      </c>
      <c r="F30" s="2">
        <v>2</v>
      </c>
      <c r="G30" s="2">
        <v>57.91</v>
      </c>
    </row>
    <row r="31" spans="1:15" x14ac:dyDescent="0.2">
      <c r="A31" t="s">
        <v>87</v>
      </c>
      <c r="B31" s="2">
        <v>5848</v>
      </c>
      <c r="C31" s="2">
        <v>64</v>
      </c>
      <c r="D31" s="2">
        <v>193</v>
      </c>
      <c r="E31" s="2">
        <v>15.35</v>
      </c>
      <c r="F31" s="2">
        <v>2</v>
      </c>
      <c r="G31" s="2">
        <v>58.1</v>
      </c>
    </row>
    <row r="32" spans="1:15" x14ac:dyDescent="0.2">
      <c r="A32" t="s">
        <v>88</v>
      </c>
      <c r="B32" s="2">
        <v>6398</v>
      </c>
      <c r="C32" s="2">
        <v>66</v>
      </c>
      <c r="D32" s="2">
        <v>249</v>
      </c>
      <c r="E32" s="2">
        <v>15.15</v>
      </c>
      <c r="F32" s="2">
        <v>2</v>
      </c>
      <c r="G32" s="2">
        <v>58.1</v>
      </c>
      <c r="K32" s="56" t="s">
        <v>57</v>
      </c>
      <c r="L32" s="56"/>
      <c r="M32" s="56"/>
      <c r="N32" s="56"/>
      <c r="O32" s="56"/>
    </row>
    <row r="33" spans="1:15" x14ac:dyDescent="0.2">
      <c r="A33" t="s">
        <v>89</v>
      </c>
      <c r="B33" s="2">
        <v>6248</v>
      </c>
      <c r="C33" s="2">
        <v>66</v>
      </c>
      <c r="D33" s="2">
        <v>249</v>
      </c>
      <c r="E33" s="2">
        <v>15.1</v>
      </c>
      <c r="F33" s="2">
        <v>2</v>
      </c>
      <c r="G33" s="2">
        <v>58.1</v>
      </c>
      <c r="K33" s="57"/>
      <c r="L33" s="92" t="s">
        <v>5</v>
      </c>
      <c r="M33" s="93"/>
      <c r="N33" s="56"/>
      <c r="O33" s="56"/>
    </row>
    <row r="34" spans="1:15" x14ac:dyDescent="0.2">
      <c r="A34" t="s">
        <v>90</v>
      </c>
      <c r="B34" s="2">
        <v>6498</v>
      </c>
      <c r="C34" s="2">
        <v>72</v>
      </c>
      <c r="D34" s="2">
        <v>293</v>
      </c>
      <c r="E34" s="2">
        <v>15.15</v>
      </c>
      <c r="F34" s="2">
        <v>2</v>
      </c>
      <c r="G34" s="2">
        <v>58.1</v>
      </c>
      <c r="K34" s="58" t="s">
        <v>38</v>
      </c>
      <c r="L34" s="59" t="s">
        <v>60</v>
      </c>
      <c r="M34" s="58" t="s">
        <v>61</v>
      </c>
      <c r="N34" s="60" t="s">
        <v>62</v>
      </c>
      <c r="O34" s="61" t="s">
        <v>63</v>
      </c>
    </row>
    <row r="35" spans="1:15" x14ac:dyDescent="0.2">
      <c r="A35" t="s">
        <v>91</v>
      </c>
      <c r="B35" s="2">
        <v>6398</v>
      </c>
      <c r="C35" s="2">
        <v>72</v>
      </c>
      <c r="D35" s="2">
        <v>293</v>
      </c>
      <c r="E35" s="2">
        <v>15.15</v>
      </c>
      <c r="F35" s="2">
        <v>2</v>
      </c>
      <c r="G35" s="2">
        <v>58.3</v>
      </c>
      <c r="K35" s="58" t="s">
        <v>60</v>
      </c>
      <c r="L35" s="62">
        <v>31</v>
      </c>
      <c r="M35" s="63">
        <v>5</v>
      </c>
      <c r="N35" s="60">
        <f>SUM(L35:M35)</f>
        <v>36</v>
      </c>
      <c r="O35" s="64">
        <f>L35/N35</f>
        <v>0.86111111111111116</v>
      </c>
    </row>
    <row r="36" spans="1:15" ht="13.5" thickBot="1" x14ac:dyDescent="0.25">
      <c r="A36" t="s">
        <v>92</v>
      </c>
      <c r="B36" s="2">
        <v>7198</v>
      </c>
      <c r="C36" s="2">
        <v>89</v>
      </c>
      <c r="D36" s="2">
        <v>398</v>
      </c>
      <c r="E36" s="2">
        <v>15.15</v>
      </c>
      <c r="F36" s="2">
        <v>4</v>
      </c>
      <c r="G36" s="2">
        <v>58.3</v>
      </c>
      <c r="K36" s="65" t="s">
        <v>61</v>
      </c>
      <c r="L36" s="66">
        <v>2</v>
      </c>
      <c r="M36" s="67">
        <v>55</v>
      </c>
      <c r="N36" s="68">
        <f>SUM(L36:M36)</f>
        <v>57</v>
      </c>
      <c r="O36" s="69">
        <f>M36/N36</f>
        <v>0.96491228070175439</v>
      </c>
    </row>
    <row r="37" spans="1:15" ht="13.5" thickTop="1" x14ac:dyDescent="0.2">
      <c r="A37" t="s">
        <v>93</v>
      </c>
      <c r="B37" s="2">
        <v>7289</v>
      </c>
      <c r="C37" s="2">
        <v>89</v>
      </c>
      <c r="D37" s="2">
        <v>447</v>
      </c>
      <c r="E37" s="2">
        <v>15.15</v>
      </c>
      <c r="F37" s="2">
        <v>4</v>
      </c>
      <c r="G37" s="2">
        <v>58.3</v>
      </c>
      <c r="K37" s="61" t="s">
        <v>62</v>
      </c>
      <c r="L37" s="56"/>
      <c r="M37" s="56"/>
      <c r="N37" s="56">
        <f>SUM(N35:N36)</f>
        <v>93</v>
      </c>
      <c r="O37" s="64">
        <f>(L35+M36)/N37</f>
        <v>0.92473118279569888</v>
      </c>
    </row>
    <row r="38" spans="1:15" x14ac:dyDescent="0.2">
      <c r="A38" t="s">
        <v>94</v>
      </c>
      <c r="B38" s="2">
        <v>7048</v>
      </c>
      <c r="C38" s="2">
        <v>89</v>
      </c>
      <c r="D38" s="2">
        <v>448</v>
      </c>
      <c r="E38" s="2">
        <v>15.15</v>
      </c>
      <c r="F38" s="2">
        <v>4</v>
      </c>
      <c r="G38" s="2">
        <v>58.3</v>
      </c>
    </row>
    <row r="39" spans="1:15" x14ac:dyDescent="0.2">
      <c r="A39" t="s">
        <v>95</v>
      </c>
      <c r="B39" s="2">
        <v>6498</v>
      </c>
      <c r="C39" s="2">
        <v>95</v>
      </c>
      <c r="D39" s="2">
        <v>449</v>
      </c>
      <c r="E39" s="2">
        <v>15</v>
      </c>
      <c r="F39" s="2">
        <v>4</v>
      </c>
      <c r="G39" s="2">
        <v>58.3</v>
      </c>
      <c r="H39" s="80" t="s">
        <v>159</v>
      </c>
    </row>
    <row r="40" spans="1:15" x14ac:dyDescent="0.2">
      <c r="A40" t="s">
        <v>96</v>
      </c>
      <c r="B40" s="2">
        <v>1598</v>
      </c>
      <c r="C40" s="2">
        <v>40</v>
      </c>
      <c r="D40" s="2">
        <v>49</v>
      </c>
      <c r="E40" s="2">
        <v>7.48</v>
      </c>
      <c r="F40" s="2">
        <v>2</v>
      </c>
      <c r="G40" s="2">
        <v>35.630000000000003</v>
      </c>
      <c r="I40" s="77" t="s">
        <v>160</v>
      </c>
      <c r="J40" s="81" t="s">
        <v>161</v>
      </c>
      <c r="K40" s="81" t="s">
        <v>154</v>
      </c>
    </row>
    <row r="41" spans="1:15" x14ac:dyDescent="0.2">
      <c r="A41" t="s">
        <v>97</v>
      </c>
      <c r="B41" s="2">
        <v>2148</v>
      </c>
      <c r="C41" s="2">
        <v>40</v>
      </c>
      <c r="D41" s="2">
        <v>49</v>
      </c>
      <c r="E41" s="2">
        <v>10.039999999999999</v>
      </c>
      <c r="F41" s="2">
        <v>2</v>
      </c>
      <c r="G41" s="2">
        <v>40.549999999999997</v>
      </c>
      <c r="H41" s="81" t="s">
        <v>155</v>
      </c>
      <c r="I41" s="77">
        <v>12.7680624</v>
      </c>
      <c r="K41" s="81">
        <f>I41</f>
        <v>12.7680624</v>
      </c>
      <c r="L41" s="81"/>
    </row>
    <row r="42" spans="1:15" x14ac:dyDescent="0.2">
      <c r="A42" t="s">
        <v>98</v>
      </c>
      <c r="B42" s="2">
        <v>2998</v>
      </c>
      <c r="C42" s="2">
        <v>40</v>
      </c>
      <c r="D42" s="2">
        <v>49</v>
      </c>
      <c r="E42" s="2">
        <v>8.66</v>
      </c>
      <c r="F42" s="2">
        <v>2</v>
      </c>
      <c r="G42" s="2">
        <v>35.82</v>
      </c>
      <c r="H42" s="81" t="s">
        <v>45</v>
      </c>
      <c r="I42" s="77">
        <v>2.2910999999999999E-3</v>
      </c>
      <c r="J42" s="77">
        <v>4000</v>
      </c>
      <c r="K42" s="85">
        <f>I42*J42</f>
        <v>9.1643999999999988</v>
      </c>
      <c r="L42" s="81"/>
    </row>
    <row r="43" spans="1:15" ht="13.5" thickBot="1" x14ac:dyDescent="0.25">
      <c r="A43" t="s">
        <v>99</v>
      </c>
      <c r="B43" s="2">
        <v>3298</v>
      </c>
      <c r="C43" s="2">
        <v>40</v>
      </c>
      <c r="D43" s="2">
        <v>49</v>
      </c>
      <c r="E43" s="2">
        <v>10.039999999999999</v>
      </c>
      <c r="F43" s="2">
        <v>2</v>
      </c>
      <c r="G43" s="2">
        <v>40.549999999999997</v>
      </c>
      <c r="H43" s="81" t="s">
        <v>46</v>
      </c>
      <c r="I43" s="77">
        <v>-0.36175020000000002</v>
      </c>
      <c r="J43" s="77">
        <v>60</v>
      </c>
      <c r="K43" s="82">
        <f>I43*J43</f>
        <v>-21.705012</v>
      </c>
      <c r="L43" s="81"/>
    </row>
    <row r="44" spans="1:15" x14ac:dyDescent="0.2">
      <c r="A44" t="s">
        <v>100</v>
      </c>
      <c r="B44" s="2">
        <v>7548</v>
      </c>
      <c r="C44" s="2">
        <v>95</v>
      </c>
      <c r="D44" s="2">
        <v>510</v>
      </c>
      <c r="E44" s="2">
        <v>15.15</v>
      </c>
      <c r="F44" s="2">
        <v>4</v>
      </c>
      <c r="G44" s="2">
        <v>58.3</v>
      </c>
      <c r="J44" s="81"/>
      <c r="K44" s="81">
        <f>SUM(K41:K43)</f>
        <v>0.22745039999999861</v>
      </c>
      <c r="L44" s="83" t="s">
        <v>162</v>
      </c>
    </row>
    <row r="45" spans="1:15" ht="14.25" x14ac:dyDescent="0.2">
      <c r="A45" t="s">
        <v>101</v>
      </c>
      <c r="B45" s="2">
        <v>7348</v>
      </c>
      <c r="C45" s="2">
        <v>95</v>
      </c>
      <c r="D45" s="2">
        <v>510</v>
      </c>
      <c r="E45" s="2">
        <v>15.15</v>
      </c>
      <c r="F45" s="2">
        <v>4</v>
      </c>
      <c r="G45" s="2">
        <v>58.3</v>
      </c>
      <c r="J45" s="81"/>
      <c r="K45" s="86">
        <f>EXP(K44)</f>
        <v>1.2553951706094024</v>
      </c>
      <c r="L45" s="83" t="s">
        <v>163</v>
      </c>
    </row>
    <row r="46" spans="1:15" ht="15" x14ac:dyDescent="0.25">
      <c r="A46" t="s">
        <v>102</v>
      </c>
      <c r="B46" s="2">
        <v>6798</v>
      </c>
      <c r="C46" s="2">
        <v>95</v>
      </c>
      <c r="D46" s="2">
        <v>510</v>
      </c>
      <c r="E46" s="2">
        <v>15</v>
      </c>
      <c r="F46" s="2">
        <v>4</v>
      </c>
      <c r="G46" s="2">
        <v>58.3</v>
      </c>
      <c r="J46" s="81"/>
      <c r="K46" s="87">
        <f>K45/(1+K45)</f>
        <v>0.55661871895832682</v>
      </c>
      <c r="L46" s="83" t="s">
        <v>164</v>
      </c>
    </row>
    <row r="47" spans="1:15" ht="15" x14ac:dyDescent="0.25">
      <c r="A47" t="s">
        <v>103</v>
      </c>
      <c r="B47" s="2">
        <v>3498</v>
      </c>
      <c r="C47" s="2">
        <v>41</v>
      </c>
      <c r="D47" s="2">
        <v>65</v>
      </c>
      <c r="E47" s="2">
        <v>11.41</v>
      </c>
      <c r="F47" s="2">
        <v>2</v>
      </c>
      <c r="G47" s="2">
        <v>44.76</v>
      </c>
      <c r="K47" s="84">
        <f>1-K46</f>
        <v>0.44338128104167318</v>
      </c>
      <c r="L47" s="83" t="s">
        <v>165</v>
      </c>
    </row>
    <row r="48" spans="1:15" x14ac:dyDescent="0.2">
      <c r="A48" t="s">
        <v>104</v>
      </c>
      <c r="B48" s="2">
        <v>3598</v>
      </c>
      <c r="C48" s="2">
        <v>49</v>
      </c>
      <c r="D48" s="2">
        <v>86</v>
      </c>
      <c r="E48" s="2">
        <v>16.329999999999998</v>
      </c>
      <c r="F48" s="2">
        <v>2</v>
      </c>
      <c r="G48" s="2">
        <v>50.31</v>
      </c>
    </row>
    <row r="49" spans="1:7" x14ac:dyDescent="0.2">
      <c r="A49" t="s">
        <v>105</v>
      </c>
      <c r="B49" s="2">
        <v>3899</v>
      </c>
      <c r="C49" s="2">
        <v>66</v>
      </c>
      <c r="D49" s="2">
        <v>199</v>
      </c>
      <c r="E49" s="2">
        <v>10.199999999999999</v>
      </c>
      <c r="F49" s="2">
        <v>4</v>
      </c>
      <c r="G49" s="2">
        <v>55.3</v>
      </c>
    </row>
    <row r="50" spans="1:7" x14ac:dyDescent="0.2">
      <c r="A50" t="s">
        <v>105</v>
      </c>
      <c r="B50" s="2">
        <v>3899</v>
      </c>
      <c r="C50" s="2">
        <v>66</v>
      </c>
      <c r="D50" s="2">
        <v>199</v>
      </c>
      <c r="E50" s="2">
        <v>10.199999999999999</v>
      </c>
      <c r="F50" s="2">
        <v>4</v>
      </c>
      <c r="G50" s="2">
        <v>55.3</v>
      </c>
    </row>
    <row r="51" spans="1:7" x14ac:dyDescent="0.2">
      <c r="A51" t="s">
        <v>106</v>
      </c>
      <c r="B51" s="2">
        <v>1699</v>
      </c>
      <c r="C51" s="2">
        <v>53</v>
      </c>
      <c r="D51" s="2">
        <v>111</v>
      </c>
      <c r="E51" s="2">
        <v>7.5</v>
      </c>
      <c r="F51" s="2">
        <v>4</v>
      </c>
      <c r="G51" s="2">
        <v>41.9</v>
      </c>
    </row>
    <row r="52" spans="1:7" x14ac:dyDescent="0.2">
      <c r="A52" t="s">
        <v>107</v>
      </c>
      <c r="B52" s="2">
        <v>2299</v>
      </c>
      <c r="C52" s="2">
        <v>57</v>
      </c>
      <c r="D52" s="2">
        <v>124</v>
      </c>
      <c r="E52" s="2">
        <v>10.199999999999999</v>
      </c>
      <c r="F52" s="2">
        <v>4</v>
      </c>
      <c r="G52" s="2">
        <v>49</v>
      </c>
    </row>
    <row r="53" spans="1:7" x14ac:dyDescent="0.2">
      <c r="A53" t="s">
        <v>108</v>
      </c>
      <c r="B53" s="2">
        <v>2499</v>
      </c>
      <c r="C53" s="2">
        <v>57</v>
      </c>
      <c r="D53" s="2">
        <v>124</v>
      </c>
      <c r="E53" s="2">
        <v>11.4</v>
      </c>
      <c r="F53" s="2">
        <v>4</v>
      </c>
      <c r="G53" s="2">
        <v>50</v>
      </c>
    </row>
    <row r="54" spans="1:7" x14ac:dyDescent="0.2">
      <c r="A54" t="s">
        <v>109</v>
      </c>
      <c r="B54" s="2">
        <v>4699</v>
      </c>
      <c r="C54" s="2">
        <v>73</v>
      </c>
      <c r="D54" s="2">
        <v>249</v>
      </c>
      <c r="E54" s="2">
        <v>11.8</v>
      </c>
      <c r="F54" s="2">
        <v>4</v>
      </c>
      <c r="G54" s="2">
        <v>57.3</v>
      </c>
    </row>
    <row r="55" spans="1:7" x14ac:dyDescent="0.2">
      <c r="A55" t="s">
        <v>110</v>
      </c>
      <c r="B55" s="2">
        <v>5499</v>
      </c>
      <c r="C55" s="2">
        <v>90</v>
      </c>
      <c r="D55" s="2">
        <v>398</v>
      </c>
      <c r="E55" s="2">
        <v>12.8</v>
      </c>
      <c r="F55" s="2">
        <v>4</v>
      </c>
      <c r="G55" s="2">
        <v>58.1</v>
      </c>
    </row>
    <row r="56" spans="1:7" x14ac:dyDescent="0.2">
      <c r="A56" t="s">
        <v>111</v>
      </c>
      <c r="B56" s="2">
        <v>5499</v>
      </c>
      <c r="C56" s="2">
        <v>90</v>
      </c>
      <c r="D56" s="2">
        <v>398</v>
      </c>
      <c r="E56" s="2">
        <v>11.8</v>
      </c>
      <c r="F56" s="2">
        <v>4</v>
      </c>
      <c r="G56" s="2">
        <v>58.5</v>
      </c>
    </row>
    <row r="57" spans="1:7" x14ac:dyDescent="0.2">
      <c r="A57" t="s">
        <v>111</v>
      </c>
      <c r="B57" s="2">
        <v>5499</v>
      </c>
      <c r="C57" s="2">
        <v>90</v>
      </c>
      <c r="D57" s="2">
        <v>398</v>
      </c>
      <c r="E57" s="2">
        <v>11.8</v>
      </c>
      <c r="F57" s="2">
        <v>4</v>
      </c>
      <c r="G57" s="2">
        <v>58.5</v>
      </c>
    </row>
    <row r="58" spans="1:7" x14ac:dyDescent="0.2">
      <c r="A58" t="s">
        <v>112</v>
      </c>
      <c r="B58" s="2">
        <v>1099</v>
      </c>
      <c r="C58" s="2">
        <v>41</v>
      </c>
      <c r="D58" s="2">
        <v>49</v>
      </c>
      <c r="E58" s="2">
        <v>4.5</v>
      </c>
      <c r="F58" s="2">
        <v>2</v>
      </c>
      <c r="G58" s="2">
        <v>33.9</v>
      </c>
    </row>
    <row r="59" spans="1:7" x14ac:dyDescent="0.2">
      <c r="A59" t="s">
        <v>113</v>
      </c>
      <c r="B59" s="2">
        <v>5099</v>
      </c>
      <c r="C59" s="2">
        <v>54</v>
      </c>
      <c r="D59" s="2">
        <v>125</v>
      </c>
      <c r="E59" s="2">
        <v>13.8</v>
      </c>
      <c r="F59" s="2">
        <v>2</v>
      </c>
      <c r="G59" s="2">
        <v>57.1</v>
      </c>
    </row>
    <row r="60" spans="1:7" x14ac:dyDescent="0.2">
      <c r="A60" t="s">
        <v>114</v>
      </c>
      <c r="B60" s="2">
        <v>5999</v>
      </c>
      <c r="C60" s="2">
        <v>66</v>
      </c>
      <c r="D60" s="2">
        <v>249</v>
      </c>
      <c r="E60" s="2">
        <v>13.8</v>
      </c>
      <c r="F60" s="2">
        <v>2</v>
      </c>
      <c r="G60" s="2">
        <v>57.9</v>
      </c>
    </row>
    <row r="61" spans="1:7" x14ac:dyDescent="0.2">
      <c r="A61" t="s">
        <v>115</v>
      </c>
      <c r="B61" s="2">
        <v>2849</v>
      </c>
      <c r="C61" s="2">
        <v>44</v>
      </c>
      <c r="D61" s="2">
        <v>65</v>
      </c>
      <c r="E61" s="2">
        <v>12</v>
      </c>
      <c r="F61" s="2">
        <v>2</v>
      </c>
      <c r="G61" s="2">
        <v>44.1</v>
      </c>
    </row>
    <row r="62" spans="1:7" x14ac:dyDescent="0.2">
      <c r="A62" t="s">
        <v>116</v>
      </c>
      <c r="B62" s="2">
        <v>3099</v>
      </c>
      <c r="C62" s="2">
        <v>48</v>
      </c>
      <c r="D62" s="2">
        <v>85</v>
      </c>
      <c r="E62" s="2">
        <v>12.8</v>
      </c>
      <c r="F62" s="2">
        <v>2</v>
      </c>
      <c r="G62" s="2">
        <v>48.8</v>
      </c>
    </row>
    <row r="63" spans="1:7" x14ac:dyDescent="0.2">
      <c r="A63" t="s">
        <v>117</v>
      </c>
      <c r="B63" s="2">
        <v>3199</v>
      </c>
      <c r="C63" s="2">
        <v>48</v>
      </c>
      <c r="D63" s="2">
        <v>85</v>
      </c>
      <c r="E63" s="2">
        <v>14</v>
      </c>
      <c r="F63" s="2">
        <v>2</v>
      </c>
      <c r="G63" s="2">
        <v>50.4</v>
      </c>
    </row>
    <row r="64" spans="1:7" x14ac:dyDescent="0.2">
      <c r="A64" t="s">
        <v>118</v>
      </c>
      <c r="B64" s="2">
        <v>5599</v>
      </c>
      <c r="C64" s="2">
        <v>77</v>
      </c>
      <c r="D64" s="2">
        <v>249</v>
      </c>
      <c r="E64" s="2">
        <v>13.4</v>
      </c>
      <c r="F64" s="2">
        <v>4</v>
      </c>
      <c r="G64" s="2">
        <v>58.1</v>
      </c>
    </row>
    <row r="65" spans="1:7" x14ac:dyDescent="0.2">
      <c r="A65" t="s">
        <v>119</v>
      </c>
      <c r="B65" s="2">
        <v>6499</v>
      </c>
      <c r="C65" s="2">
        <v>96</v>
      </c>
      <c r="D65" s="2">
        <v>449</v>
      </c>
      <c r="E65" s="2">
        <v>13.8</v>
      </c>
      <c r="F65" s="2">
        <v>4</v>
      </c>
      <c r="G65" s="2">
        <v>58.5</v>
      </c>
    </row>
    <row r="66" spans="1:7" x14ac:dyDescent="0.2">
      <c r="A66" t="s">
        <v>120</v>
      </c>
      <c r="B66" s="2">
        <v>1079</v>
      </c>
      <c r="C66" s="2">
        <v>40</v>
      </c>
      <c r="D66" s="2">
        <v>49</v>
      </c>
      <c r="E66" s="2">
        <v>4.0999999999999996</v>
      </c>
      <c r="F66" s="2">
        <v>2</v>
      </c>
      <c r="G66" s="2">
        <v>33.700000000000003</v>
      </c>
    </row>
    <row r="67" spans="1:7" x14ac:dyDescent="0.2">
      <c r="A67" t="s">
        <v>121</v>
      </c>
      <c r="B67" s="2">
        <v>1249</v>
      </c>
      <c r="C67" s="2">
        <v>47</v>
      </c>
      <c r="D67" s="2">
        <v>79</v>
      </c>
      <c r="E67" s="2">
        <v>7.3</v>
      </c>
      <c r="F67" s="2">
        <v>2</v>
      </c>
      <c r="G67" s="2">
        <v>41</v>
      </c>
    </row>
    <row r="68" spans="1:7" x14ac:dyDescent="0.2">
      <c r="A68" t="s">
        <v>122</v>
      </c>
      <c r="B68" s="2">
        <v>2399</v>
      </c>
      <c r="C68" s="2">
        <v>54</v>
      </c>
      <c r="D68" s="2">
        <v>124</v>
      </c>
      <c r="E68" s="2">
        <v>10.4</v>
      </c>
      <c r="F68" s="2">
        <v>4</v>
      </c>
      <c r="G68" s="2">
        <v>49</v>
      </c>
    </row>
    <row r="69" spans="1:7" x14ac:dyDescent="0.2">
      <c r="A69" t="s">
        <v>123</v>
      </c>
      <c r="B69" s="2">
        <v>2499</v>
      </c>
      <c r="C69" s="2">
        <v>54</v>
      </c>
      <c r="D69" s="2">
        <v>124</v>
      </c>
      <c r="E69" s="2">
        <v>11.6</v>
      </c>
      <c r="F69" s="2">
        <v>4</v>
      </c>
      <c r="G69" s="2">
        <v>50</v>
      </c>
    </row>
    <row r="70" spans="1:7" x14ac:dyDescent="0.2">
      <c r="A70" t="s">
        <v>124</v>
      </c>
      <c r="B70" s="2">
        <v>3299</v>
      </c>
      <c r="C70" s="2">
        <v>70</v>
      </c>
      <c r="D70" s="2">
        <v>223</v>
      </c>
      <c r="E70" s="2">
        <v>12</v>
      </c>
      <c r="F70" s="2">
        <v>4</v>
      </c>
      <c r="G70" s="2">
        <v>54.1</v>
      </c>
    </row>
    <row r="71" spans="1:7" x14ac:dyDescent="0.2">
      <c r="A71" t="s">
        <v>125</v>
      </c>
      <c r="B71" s="2">
        <v>4399</v>
      </c>
      <c r="C71" s="2">
        <v>73</v>
      </c>
      <c r="D71" s="2">
        <v>249</v>
      </c>
      <c r="E71" s="2">
        <v>12</v>
      </c>
      <c r="F71" s="2">
        <v>4</v>
      </c>
      <c r="G71" s="2">
        <v>55.3</v>
      </c>
    </row>
    <row r="72" spans="1:7" x14ac:dyDescent="0.2">
      <c r="A72" t="s">
        <v>126</v>
      </c>
      <c r="B72" s="2">
        <v>1699</v>
      </c>
      <c r="C72" s="2">
        <v>47</v>
      </c>
      <c r="D72" s="2">
        <v>89</v>
      </c>
      <c r="E72" s="2">
        <v>6.3</v>
      </c>
      <c r="F72" s="2">
        <v>4</v>
      </c>
      <c r="G72" s="2">
        <v>40.9</v>
      </c>
    </row>
    <row r="73" spans="1:7" x14ac:dyDescent="0.2">
      <c r="A73" t="s">
        <v>127</v>
      </c>
      <c r="B73" s="2">
        <v>3699</v>
      </c>
      <c r="C73" s="2">
        <v>67</v>
      </c>
      <c r="D73" s="2">
        <v>196</v>
      </c>
      <c r="E73" s="2">
        <v>10.4</v>
      </c>
      <c r="F73" s="2">
        <v>4</v>
      </c>
      <c r="G73" s="2">
        <v>52.2</v>
      </c>
    </row>
    <row r="74" spans="1:7" x14ac:dyDescent="0.2">
      <c r="A74" t="s">
        <v>128</v>
      </c>
      <c r="B74" s="2">
        <v>5899</v>
      </c>
      <c r="C74" s="2">
        <v>77</v>
      </c>
      <c r="D74" s="2">
        <v>249</v>
      </c>
      <c r="E74" s="2">
        <v>14.57</v>
      </c>
      <c r="F74" s="2">
        <v>4</v>
      </c>
      <c r="G74" s="2">
        <v>58.1</v>
      </c>
    </row>
    <row r="75" spans="1:7" x14ac:dyDescent="0.2">
      <c r="A75" t="s">
        <v>129</v>
      </c>
      <c r="B75" s="2">
        <v>6599</v>
      </c>
      <c r="C75" s="2">
        <v>95</v>
      </c>
      <c r="D75" s="2">
        <v>449</v>
      </c>
      <c r="E75" s="2">
        <v>14.57</v>
      </c>
      <c r="F75" s="2">
        <v>4</v>
      </c>
      <c r="G75" s="2">
        <v>58.4</v>
      </c>
    </row>
    <row r="76" spans="1:7" x14ac:dyDescent="0.2">
      <c r="A76" t="s">
        <v>130</v>
      </c>
      <c r="B76" s="2">
        <v>5299</v>
      </c>
      <c r="C76" s="2">
        <v>54</v>
      </c>
      <c r="D76" s="2">
        <v>124</v>
      </c>
      <c r="E76" s="2">
        <v>15.8</v>
      </c>
      <c r="F76" s="2">
        <v>4</v>
      </c>
      <c r="G76" s="2">
        <v>58.3</v>
      </c>
    </row>
    <row r="77" spans="1:7" x14ac:dyDescent="0.2">
      <c r="A77" t="s">
        <v>131</v>
      </c>
      <c r="B77" s="2">
        <v>6099</v>
      </c>
      <c r="C77" s="2">
        <v>66</v>
      </c>
      <c r="D77" s="2">
        <v>249</v>
      </c>
      <c r="E77" s="2">
        <v>15.6</v>
      </c>
      <c r="F77" s="2">
        <v>2</v>
      </c>
      <c r="G77" s="2">
        <v>58</v>
      </c>
    </row>
    <row r="78" spans="1:7" x14ac:dyDescent="0.2">
      <c r="A78" t="s">
        <v>132</v>
      </c>
      <c r="B78" s="2">
        <v>5699</v>
      </c>
      <c r="C78" s="2">
        <v>77</v>
      </c>
      <c r="D78" s="2">
        <v>249</v>
      </c>
      <c r="E78" s="2">
        <v>15</v>
      </c>
      <c r="F78" s="2">
        <v>4</v>
      </c>
      <c r="G78" s="2">
        <v>58.5</v>
      </c>
    </row>
    <row r="79" spans="1:7" x14ac:dyDescent="0.2">
      <c r="A79" t="s">
        <v>133</v>
      </c>
      <c r="B79" s="2">
        <v>6399</v>
      </c>
      <c r="C79" s="2">
        <v>95</v>
      </c>
      <c r="D79" s="2">
        <v>449</v>
      </c>
      <c r="E79" s="2">
        <v>14.6</v>
      </c>
      <c r="F79" s="2">
        <v>4</v>
      </c>
      <c r="G79" s="2">
        <v>49.5</v>
      </c>
    </row>
    <row r="80" spans="1:7" x14ac:dyDescent="0.2">
      <c r="A80" t="s">
        <v>134</v>
      </c>
      <c r="B80" s="2">
        <v>3099</v>
      </c>
      <c r="C80" s="2">
        <v>47</v>
      </c>
      <c r="D80" s="2">
        <v>85</v>
      </c>
      <c r="E80" s="2">
        <v>13.8</v>
      </c>
      <c r="F80" s="2">
        <v>2</v>
      </c>
      <c r="G80" s="2">
        <v>58</v>
      </c>
    </row>
    <row r="81" spans="1:7" x14ac:dyDescent="0.2">
      <c r="A81" t="s">
        <v>135</v>
      </c>
      <c r="B81" s="2">
        <v>8998</v>
      </c>
      <c r="C81" s="2">
        <v>100</v>
      </c>
      <c r="D81" s="2">
        <v>449</v>
      </c>
      <c r="E81" s="2">
        <v>14.9</v>
      </c>
      <c r="F81" s="2">
        <v>4</v>
      </c>
      <c r="G81" s="2">
        <v>58</v>
      </c>
    </row>
    <row r="82" spans="1:7" x14ac:dyDescent="0.2">
      <c r="A82" t="s">
        <v>136</v>
      </c>
      <c r="B82" s="2">
        <v>8998</v>
      </c>
      <c r="C82" s="2">
        <v>100</v>
      </c>
      <c r="D82" s="2">
        <v>549</v>
      </c>
      <c r="E82" s="2">
        <v>14.9</v>
      </c>
      <c r="F82" s="2">
        <v>4</v>
      </c>
      <c r="G82" s="2">
        <v>58</v>
      </c>
    </row>
    <row r="83" spans="1:7" x14ac:dyDescent="0.2">
      <c r="A83" t="s">
        <v>137</v>
      </c>
      <c r="B83" s="2">
        <v>5999</v>
      </c>
      <c r="C83" s="2">
        <v>76</v>
      </c>
      <c r="D83" s="2">
        <v>249</v>
      </c>
      <c r="E83" s="2">
        <v>13.4</v>
      </c>
      <c r="F83" s="2">
        <v>4</v>
      </c>
      <c r="G83" s="2">
        <v>58</v>
      </c>
    </row>
    <row r="84" spans="1:7" x14ac:dyDescent="0.2">
      <c r="A84" t="s">
        <v>138</v>
      </c>
      <c r="B84" s="2">
        <v>6899</v>
      </c>
      <c r="C84" s="2">
        <v>97</v>
      </c>
      <c r="D84" s="2">
        <v>501</v>
      </c>
      <c r="E84" s="2">
        <v>13.4</v>
      </c>
      <c r="F84" s="2">
        <v>4</v>
      </c>
      <c r="G84" s="2">
        <v>58</v>
      </c>
    </row>
    <row r="85" spans="1:7" x14ac:dyDescent="0.2">
      <c r="A85" t="s">
        <v>139</v>
      </c>
      <c r="B85" s="2">
        <v>6499</v>
      </c>
      <c r="C85" s="2">
        <v>97</v>
      </c>
      <c r="D85" s="2">
        <v>449</v>
      </c>
      <c r="E85" s="2">
        <v>13.4</v>
      </c>
      <c r="F85" s="2">
        <v>4</v>
      </c>
      <c r="G85" s="2">
        <v>58</v>
      </c>
    </row>
    <row r="86" spans="1:7" x14ac:dyDescent="0.2">
      <c r="A86" t="s">
        <v>140</v>
      </c>
      <c r="B86" s="2">
        <v>6299</v>
      </c>
      <c r="C86" s="2">
        <v>76</v>
      </c>
      <c r="D86" s="2">
        <v>249</v>
      </c>
      <c r="E86" s="2">
        <v>13.4</v>
      </c>
      <c r="F86" s="2">
        <v>4</v>
      </c>
      <c r="G86" s="2">
        <v>57</v>
      </c>
    </row>
    <row r="87" spans="1:7" x14ac:dyDescent="0.2">
      <c r="A87" t="s">
        <v>141</v>
      </c>
      <c r="B87" s="2">
        <v>6889</v>
      </c>
      <c r="C87" s="2">
        <v>97</v>
      </c>
      <c r="D87" s="2">
        <v>449</v>
      </c>
      <c r="E87" s="2">
        <v>13.4</v>
      </c>
      <c r="F87" s="2">
        <v>4</v>
      </c>
      <c r="G87" s="2">
        <v>57</v>
      </c>
    </row>
    <row r="88" spans="1:7" x14ac:dyDescent="0.2">
      <c r="A88" t="s">
        <v>142</v>
      </c>
      <c r="B88" s="2">
        <v>7199</v>
      </c>
      <c r="C88" s="2">
        <v>97</v>
      </c>
      <c r="D88" s="2">
        <v>501</v>
      </c>
      <c r="E88" s="2">
        <v>13.4</v>
      </c>
      <c r="F88" s="2">
        <v>4</v>
      </c>
      <c r="G88" s="2">
        <v>58.86</v>
      </c>
    </row>
    <row r="89" spans="1:7" x14ac:dyDescent="0.2">
      <c r="A89" t="s">
        <v>143</v>
      </c>
      <c r="B89" s="2">
        <v>6799</v>
      </c>
      <c r="C89" s="2">
        <v>97</v>
      </c>
      <c r="D89" s="2">
        <v>501</v>
      </c>
      <c r="E89" s="2">
        <v>10.63</v>
      </c>
      <c r="F89" s="2">
        <v>4</v>
      </c>
      <c r="G89" s="2">
        <v>51.97</v>
      </c>
    </row>
    <row r="90" spans="1:7" x14ac:dyDescent="0.2">
      <c r="A90" t="s">
        <v>144</v>
      </c>
      <c r="B90" s="2">
        <v>7299</v>
      </c>
      <c r="C90" s="2">
        <v>97</v>
      </c>
      <c r="D90" s="2">
        <v>449</v>
      </c>
      <c r="E90" s="2">
        <v>10.63</v>
      </c>
      <c r="F90" s="2">
        <v>4</v>
      </c>
      <c r="G90" s="2">
        <v>51.97</v>
      </c>
    </row>
    <row r="91" spans="1:7" x14ac:dyDescent="0.2">
      <c r="A91" t="s">
        <v>145</v>
      </c>
      <c r="B91" s="2">
        <v>5199</v>
      </c>
      <c r="C91" s="2">
        <v>54</v>
      </c>
      <c r="D91" s="2">
        <v>124.8</v>
      </c>
      <c r="E91" s="2">
        <v>13.6</v>
      </c>
      <c r="F91" s="2">
        <v>2</v>
      </c>
      <c r="G91" s="2">
        <v>51.97</v>
      </c>
    </row>
    <row r="92" spans="1:7" x14ac:dyDescent="0.2">
      <c r="A92" t="s">
        <v>146</v>
      </c>
      <c r="B92" s="2">
        <v>5299</v>
      </c>
      <c r="C92" s="2">
        <v>64</v>
      </c>
      <c r="D92" s="2">
        <v>175.3</v>
      </c>
      <c r="E92" s="2">
        <v>13.6</v>
      </c>
      <c r="F92" s="2">
        <v>2</v>
      </c>
      <c r="G92" s="2">
        <v>51.97</v>
      </c>
    </row>
    <row r="93" spans="1:7" x14ac:dyDescent="0.2">
      <c r="A93" t="s">
        <v>147</v>
      </c>
      <c r="B93" s="2">
        <v>6249</v>
      </c>
      <c r="C93" s="2">
        <v>76</v>
      </c>
      <c r="D93" s="2">
        <v>272.2</v>
      </c>
      <c r="E93" s="2">
        <v>13.6</v>
      </c>
      <c r="F93" s="2">
        <v>2</v>
      </c>
      <c r="G93" s="2">
        <v>51.97</v>
      </c>
    </row>
    <row r="94" spans="1:7" x14ac:dyDescent="0.2">
      <c r="A94" t="s">
        <v>147</v>
      </c>
      <c r="B94" s="2">
        <v>6249</v>
      </c>
      <c r="C94" s="2">
        <v>76</v>
      </c>
      <c r="D94" s="2">
        <v>272.2</v>
      </c>
      <c r="E94" s="2">
        <v>13.6</v>
      </c>
      <c r="F94" s="2">
        <v>2</v>
      </c>
      <c r="G94" s="2">
        <v>58.5</v>
      </c>
    </row>
  </sheetData>
  <mergeCells count="3">
    <mergeCell ref="H1:I1"/>
    <mergeCell ref="K7:L7"/>
    <mergeCell ref="L33:M3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2" shapeId="82030" r:id="rId3">
          <objectPr defaultSize="0" autoLine="0" autoPict="0" r:id="rId4">
            <anchor moveWithCells="1">
              <from>
                <xdr:col>7</xdr:col>
                <xdr:colOff>723900</xdr:colOff>
                <xdr:row>44</xdr:row>
                <xdr:rowOff>57150</xdr:rowOff>
              </from>
              <to>
                <xdr:col>9</xdr:col>
                <xdr:colOff>600075</xdr:colOff>
                <xdr:row>48</xdr:row>
                <xdr:rowOff>28575</xdr:rowOff>
              </to>
            </anchor>
          </objectPr>
        </oleObject>
      </mc:Choice>
      <mc:Fallback>
        <oleObject progId="Equation.2" shapeId="82030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zoomScale="110" zoomScaleNormal="110" workbookViewId="0">
      <selection activeCell="N17" sqref="N17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workbookViewId="0">
      <selection activeCell="O8" sqref="O8"/>
    </sheetView>
  </sheetViews>
  <sheetFormatPr defaultRowHeight="12.75" x14ac:dyDescent="0.2"/>
  <cols>
    <col min="1" max="2" width="9" customWidth="1"/>
    <col min="3" max="3" width="5.5703125" style="1" customWidth="1"/>
    <col min="4" max="4" width="5.5703125" customWidth="1"/>
    <col min="5" max="5" width="7.85546875" customWidth="1"/>
    <col min="7" max="7" width="10" customWidth="1"/>
  </cols>
  <sheetData>
    <row r="1" spans="1:8" ht="18" x14ac:dyDescent="0.25">
      <c r="A1" t="s">
        <v>8</v>
      </c>
      <c r="G1" s="9">
        <f>SUM(F10:F16)</f>
        <v>1.9692844900850839E-2</v>
      </c>
      <c r="H1" s="10" t="s">
        <v>9</v>
      </c>
    </row>
    <row r="2" spans="1:8" s="9" customFormat="1" ht="18" x14ac:dyDescent="0.25">
      <c r="A2" s="7" t="s">
        <v>10</v>
      </c>
      <c r="B2" s="7" t="s">
        <v>11</v>
      </c>
      <c r="C2" s="8"/>
      <c r="F2"/>
      <c r="G2"/>
    </row>
    <row r="3" spans="1:8" s="9" customFormat="1" ht="18" x14ac:dyDescent="0.25">
      <c r="A3" s="33">
        <v>2.7299672476676697</v>
      </c>
      <c r="B3" s="33">
        <v>-0.17937469041560866</v>
      </c>
      <c r="C3" s="8"/>
      <c r="D3" s="53">
        <v>5</v>
      </c>
      <c r="E3" s="53">
        <v>-0.35</v>
      </c>
    </row>
    <row r="4" spans="1:8" x14ac:dyDescent="0.2">
      <c r="C4"/>
    </row>
    <row r="5" spans="1:8" x14ac:dyDescent="0.2">
      <c r="C5"/>
    </row>
    <row r="6" spans="1:8" x14ac:dyDescent="0.2">
      <c r="C6"/>
    </row>
    <row r="7" spans="1:8" x14ac:dyDescent="0.2">
      <c r="C7"/>
    </row>
    <row r="8" spans="1:8" x14ac:dyDescent="0.2">
      <c r="A8" s="2" t="s">
        <v>0</v>
      </c>
      <c r="B8" s="2" t="s">
        <v>12</v>
      </c>
      <c r="C8" s="5" t="s">
        <v>13</v>
      </c>
      <c r="F8" t="s">
        <v>14</v>
      </c>
    </row>
    <row r="9" spans="1:8" x14ac:dyDescent="0.2">
      <c r="A9" t="s">
        <v>1</v>
      </c>
      <c r="B9" s="2" t="s">
        <v>5</v>
      </c>
      <c r="C9" t="s">
        <v>3</v>
      </c>
      <c r="D9" t="s">
        <v>3</v>
      </c>
      <c r="E9" s="2" t="s">
        <v>4</v>
      </c>
      <c r="F9" t="s">
        <v>15</v>
      </c>
    </row>
    <row r="10" spans="1:8" x14ac:dyDescent="0.2">
      <c r="A10" s="2">
        <v>1</v>
      </c>
      <c r="B10">
        <f>1/(1+EXP(-$A$3-$B$3*A10))</f>
        <v>0.92761331307723449</v>
      </c>
      <c r="C10" s="1">
        <f t="shared" ref="C10:C16" si="0">D10/E10</f>
        <v>0.9</v>
      </c>
      <c r="D10" s="2">
        <f>Data!C6</f>
        <v>9</v>
      </c>
      <c r="E10" s="2">
        <v>10</v>
      </c>
      <c r="F10">
        <f t="shared" ref="F10:F16" si="1">(B10-C10)^2</f>
        <v>7.6249505910136819E-4</v>
      </c>
    </row>
    <row r="11" spans="1:8" x14ac:dyDescent="0.2">
      <c r="A11" s="2">
        <v>5</v>
      </c>
      <c r="B11">
        <f t="shared" ref="B11:B20" si="2">1/(1+EXP(-$A$3-$B$3*A11))</f>
        <v>0.86212987358031623</v>
      </c>
      <c r="C11" s="1">
        <f t="shared" si="0"/>
        <v>0.8</v>
      </c>
      <c r="D11" s="2">
        <f>Data!C7</f>
        <v>8</v>
      </c>
      <c r="E11" s="2">
        <v>10</v>
      </c>
      <c r="F11">
        <f t="shared" si="1"/>
        <v>3.8601211911060713E-3</v>
      </c>
    </row>
    <row r="12" spans="1:8" x14ac:dyDescent="0.2">
      <c r="A12" s="2">
        <v>10</v>
      </c>
      <c r="B12">
        <f t="shared" si="2"/>
        <v>0.71833555255650516</v>
      </c>
      <c r="C12" s="1">
        <f t="shared" si="0"/>
        <v>0.7</v>
      </c>
      <c r="D12" s="2">
        <f>Data!C8</f>
        <v>7</v>
      </c>
      <c r="E12" s="2">
        <v>10</v>
      </c>
      <c r="F12">
        <f t="shared" si="1"/>
        <v>3.3619248755236466E-4</v>
      </c>
    </row>
    <row r="13" spans="1:8" x14ac:dyDescent="0.2">
      <c r="A13" s="2">
        <v>15</v>
      </c>
      <c r="B13">
        <f t="shared" si="2"/>
        <v>0.50983545397178098</v>
      </c>
      <c r="C13" s="1">
        <f t="shared" si="0"/>
        <v>0.6</v>
      </c>
      <c r="D13" s="2">
        <f>Data!C9</f>
        <v>6</v>
      </c>
      <c r="E13" s="2">
        <v>10</v>
      </c>
      <c r="F13">
        <f t="shared" si="1"/>
        <v>8.1296453604748214E-3</v>
      </c>
    </row>
    <row r="14" spans="1:8" x14ac:dyDescent="0.2">
      <c r="A14" s="2">
        <v>20</v>
      </c>
      <c r="B14">
        <f t="shared" si="2"/>
        <v>0.29785637693144851</v>
      </c>
      <c r="C14" s="1">
        <f t="shared" si="0"/>
        <v>0.3</v>
      </c>
      <c r="D14" s="2">
        <f>Data!C10</f>
        <v>3</v>
      </c>
      <c r="E14" s="2">
        <v>10</v>
      </c>
      <c r="F14">
        <f t="shared" si="1"/>
        <v>4.5951198600260682E-6</v>
      </c>
    </row>
    <row r="15" spans="1:8" x14ac:dyDescent="0.2">
      <c r="A15" s="2">
        <v>25</v>
      </c>
      <c r="B15">
        <f t="shared" si="2"/>
        <v>0.14749308682499923</v>
      </c>
      <c r="C15" s="1">
        <f t="shared" si="0"/>
        <v>0.1</v>
      </c>
      <c r="D15" s="2">
        <f>Data!C11</f>
        <v>1</v>
      </c>
      <c r="E15" s="2">
        <v>10</v>
      </c>
      <c r="F15">
        <f t="shared" si="1"/>
        <v>2.255593296166915E-3</v>
      </c>
    </row>
    <row r="16" spans="1:8" ht="13.5" thickBot="1" x14ac:dyDescent="0.25">
      <c r="A16" s="2">
        <v>30</v>
      </c>
      <c r="B16">
        <f t="shared" si="2"/>
        <v>6.5910563543253614E-2</v>
      </c>
      <c r="C16" s="1">
        <f t="shared" si="0"/>
        <v>0</v>
      </c>
      <c r="D16" s="2">
        <f>Data!C12</f>
        <v>0</v>
      </c>
      <c r="E16" s="2">
        <v>10</v>
      </c>
      <c r="F16" s="12">
        <f t="shared" si="1"/>
        <v>4.344202386589272E-3</v>
      </c>
    </row>
    <row r="17" spans="1:9" ht="13.5" thickTop="1" x14ac:dyDescent="0.2">
      <c r="A17" s="2">
        <v>35</v>
      </c>
      <c r="B17" s="24">
        <f t="shared" si="2"/>
        <v>2.7972915865487353E-2</v>
      </c>
      <c r="F17">
        <f>SUM(F10:F16)</f>
        <v>1.9692844900850839E-2</v>
      </c>
    </row>
    <row r="18" spans="1:9" x14ac:dyDescent="0.2">
      <c r="A18" s="2">
        <v>40</v>
      </c>
      <c r="B18" s="24">
        <f t="shared" si="2"/>
        <v>1.1600710959589941E-2</v>
      </c>
    </row>
    <row r="19" spans="1:9" x14ac:dyDescent="0.2">
      <c r="A19" s="2">
        <v>45</v>
      </c>
      <c r="B19" s="24">
        <f t="shared" si="2"/>
        <v>4.7639925202964334E-3</v>
      </c>
      <c r="H19" s="88" t="s">
        <v>16</v>
      </c>
      <c r="I19" s="88"/>
    </row>
    <row r="20" spans="1:9" x14ac:dyDescent="0.2">
      <c r="A20" s="2">
        <v>50</v>
      </c>
      <c r="B20" s="24">
        <f t="shared" si="2"/>
        <v>1.9484567488707895E-3</v>
      </c>
      <c r="H20" s="13">
        <v>2.7299577744552179</v>
      </c>
      <c r="I20" s="13">
        <v>-0.17937333202135988</v>
      </c>
    </row>
    <row r="21" spans="1:9" x14ac:dyDescent="0.2">
      <c r="C21"/>
    </row>
    <row r="22" spans="1:9" x14ac:dyDescent="0.2">
      <c r="C22"/>
    </row>
    <row r="23" spans="1:9" x14ac:dyDescent="0.2">
      <c r="A23" s="2"/>
      <c r="C23" s="11"/>
      <c r="D23" s="2"/>
      <c r="E23" s="6"/>
    </row>
    <row r="24" spans="1:9" x14ac:dyDescent="0.2">
      <c r="A24" s="2"/>
      <c r="C24" s="11"/>
      <c r="D24" s="2"/>
      <c r="E24" s="6"/>
    </row>
    <row r="25" spans="1:9" x14ac:dyDescent="0.2">
      <c r="A25" s="2"/>
      <c r="C25" s="11"/>
      <c r="D25" s="2"/>
      <c r="E25" s="6"/>
    </row>
    <row r="26" spans="1:9" x14ac:dyDescent="0.2">
      <c r="A26" s="2"/>
      <c r="C26" s="11"/>
      <c r="D26" s="2"/>
      <c r="E26" s="6"/>
    </row>
    <row r="27" spans="1:9" x14ac:dyDescent="0.2">
      <c r="A27" s="2"/>
      <c r="C27" s="11"/>
      <c r="D27" s="2"/>
      <c r="E27" s="6"/>
    </row>
    <row r="28" spans="1:9" x14ac:dyDescent="0.2">
      <c r="A28" s="2"/>
      <c r="C28" s="11"/>
      <c r="D28" s="2"/>
      <c r="E28" s="6"/>
    </row>
  </sheetData>
  <mergeCells count="1">
    <mergeCell ref="H19:I19"/>
  </mergeCells>
  <phoneticPr fontId="3" type="noConversion"/>
  <printOptions gridLines="1" gridLinesSet="0"/>
  <pageMargins left="0.5" right="0.5" top="1" bottom="1" header="0.5" footer="0.5"/>
  <pageSetup paperSize="257" orientation="portrait" horizontalDpi="300" verticalDpi="300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Equation.2" shapeId="2050" r:id="rId4">
          <objectPr defaultSize="0" autoLine="0" autoPict="0" r:id="rId5">
            <anchor moveWithCells="1">
              <from>
                <xdr:col>0</xdr:col>
                <xdr:colOff>0</xdr:colOff>
                <xdr:row>3</xdr:row>
                <xdr:rowOff>28575</xdr:rowOff>
              </from>
              <to>
                <xdr:col>2</xdr:col>
                <xdr:colOff>323850</xdr:colOff>
                <xdr:row>7</xdr:row>
                <xdr:rowOff>0</xdr:rowOff>
              </to>
            </anchor>
          </objectPr>
        </oleObject>
      </mc:Choice>
      <mc:Fallback>
        <oleObject progId="Equation.2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20" zoomScaleNormal="120" workbookViewId="0">
      <selection activeCell="J19" sqref="J19"/>
    </sheetView>
  </sheetViews>
  <sheetFormatPr defaultRowHeight="12.75" x14ac:dyDescent="0.2"/>
  <cols>
    <col min="1" max="1" width="9.42578125" customWidth="1"/>
    <col min="2" max="2" width="11.85546875" customWidth="1"/>
    <col min="3" max="3" width="9.28515625" customWidth="1"/>
    <col min="4" max="4" width="5.7109375" customWidth="1"/>
    <col min="5" max="5" width="7" customWidth="1"/>
  </cols>
  <sheetData>
    <row r="1" spans="1:5" x14ac:dyDescent="0.2">
      <c r="A1" t="s">
        <v>17</v>
      </c>
      <c r="C1" s="1"/>
    </row>
    <row r="2" spans="1:5" x14ac:dyDescent="0.2">
      <c r="C2" t="s">
        <v>18</v>
      </c>
    </row>
    <row r="3" spans="1:5" x14ac:dyDescent="0.2">
      <c r="A3" t="s">
        <v>1</v>
      </c>
      <c r="B3" t="s">
        <v>19</v>
      </c>
      <c r="C3" t="s">
        <v>40</v>
      </c>
      <c r="D3" t="s">
        <v>3</v>
      </c>
      <c r="E3" t="s">
        <v>20</v>
      </c>
    </row>
    <row r="4" spans="1:5" x14ac:dyDescent="0.2">
      <c r="A4" s="2">
        <v>1</v>
      </c>
      <c r="B4">
        <f t="shared" ref="B4:B10" si="0">LN(C4)</f>
        <v>2.1972245773362196</v>
      </c>
      <c r="C4" s="11">
        <f t="shared" ref="C4:C10" si="1">D4/E4</f>
        <v>9</v>
      </c>
      <c r="D4" s="2">
        <f>Data!C6</f>
        <v>9</v>
      </c>
      <c r="E4" s="2">
        <f t="shared" ref="E4:E9" si="2">10-D4</f>
        <v>1</v>
      </c>
    </row>
    <row r="5" spans="1:5" x14ac:dyDescent="0.2">
      <c r="A5" s="2">
        <v>5</v>
      </c>
      <c r="B5">
        <f t="shared" si="0"/>
        <v>1.3862943611198906</v>
      </c>
      <c r="C5" s="11">
        <f t="shared" si="1"/>
        <v>4</v>
      </c>
      <c r="D5" s="2">
        <f>Data!C7</f>
        <v>8</v>
      </c>
      <c r="E5" s="2">
        <f t="shared" si="2"/>
        <v>2</v>
      </c>
    </row>
    <row r="6" spans="1:5" x14ac:dyDescent="0.2">
      <c r="A6" s="2">
        <v>10</v>
      </c>
      <c r="B6">
        <f t="shared" si="0"/>
        <v>0.84729786038720367</v>
      </c>
      <c r="C6" s="11">
        <f t="shared" si="1"/>
        <v>2.3333333333333335</v>
      </c>
      <c r="D6" s="2">
        <f>Data!C8</f>
        <v>7</v>
      </c>
      <c r="E6" s="2">
        <f t="shared" si="2"/>
        <v>3</v>
      </c>
    </row>
    <row r="7" spans="1:5" x14ac:dyDescent="0.2">
      <c r="A7" s="2">
        <v>15</v>
      </c>
      <c r="B7">
        <f t="shared" si="0"/>
        <v>0.40546510810816438</v>
      </c>
      <c r="C7" s="11">
        <f t="shared" si="1"/>
        <v>1.5</v>
      </c>
      <c r="D7" s="2">
        <f>Data!C9</f>
        <v>6</v>
      </c>
      <c r="E7" s="2">
        <f t="shared" si="2"/>
        <v>4</v>
      </c>
    </row>
    <row r="8" spans="1:5" x14ac:dyDescent="0.2">
      <c r="A8" s="2">
        <v>20</v>
      </c>
      <c r="B8">
        <f t="shared" si="0"/>
        <v>-0.84729786038720367</v>
      </c>
      <c r="C8" s="11">
        <f t="shared" si="1"/>
        <v>0.42857142857142855</v>
      </c>
      <c r="D8" s="2">
        <f>Data!C10</f>
        <v>3</v>
      </c>
      <c r="E8" s="2">
        <f t="shared" si="2"/>
        <v>7</v>
      </c>
    </row>
    <row r="9" spans="1:5" x14ac:dyDescent="0.2">
      <c r="A9" s="2">
        <v>25</v>
      </c>
      <c r="B9">
        <f t="shared" si="0"/>
        <v>-2.1972245773362196</v>
      </c>
      <c r="C9" s="11">
        <f t="shared" si="1"/>
        <v>0.1111111111111111</v>
      </c>
      <c r="D9" s="2">
        <f>Data!C11</f>
        <v>1</v>
      </c>
      <c r="E9" s="2">
        <f t="shared" si="2"/>
        <v>9</v>
      </c>
    </row>
    <row r="10" spans="1:5" x14ac:dyDescent="0.2">
      <c r="A10" s="50">
        <v>30</v>
      </c>
      <c r="B10" s="51" t="e">
        <f t="shared" si="0"/>
        <v>#NUM!</v>
      </c>
      <c r="C10" s="52">
        <f t="shared" si="1"/>
        <v>0</v>
      </c>
      <c r="D10" s="50">
        <v>0</v>
      </c>
      <c r="E10" s="50">
        <v>10</v>
      </c>
    </row>
    <row r="11" spans="1:5" x14ac:dyDescent="0.2">
      <c r="C11" s="1"/>
    </row>
    <row r="12" spans="1:5" x14ac:dyDescent="0.2">
      <c r="C12" s="1"/>
    </row>
    <row r="13" spans="1:5" x14ac:dyDescent="0.2">
      <c r="C13" s="1"/>
    </row>
    <row r="14" spans="1:5" x14ac:dyDescent="0.2">
      <c r="C14" s="1"/>
    </row>
    <row r="15" spans="1:5" x14ac:dyDescent="0.2">
      <c r="C15" s="1"/>
    </row>
    <row r="17" spans="2:3" x14ac:dyDescent="0.2">
      <c r="B17">
        <f>INTERCEPT(B4:B9,A4:A9)</f>
        <v>2.4710173194130953</v>
      </c>
      <c r="C17" s="32" t="s">
        <v>36</v>
      </c>
    </row>
    <row r="18" spans="2:3" x14ac:dyDescent="0.2">
      <c r="B18">
        <f>SLOPE(B4:B9,A4:A9)</f>
        <v>-0.17150453220066472</v>
      </c>
      <c r="C18" s="32" t="s">
        <v>37</v>
      </c>
    </row>
    <row r="19" spans="2:3" x14ac:dyDescent="0.2">
      <c r="C19" s="1"/>
    </row>
  </sheetData>
  <phoneticPr fontId="3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9"/>
  <sheetViews>
    <sheetView topLeftCell="A6" workbookViewId="0">
      <selection activeCell="A9" sqref="A9:D79"/>
    </sheetView>
  </sheetViews>
  <sheetFormatPr defaultRowHeight="12.75" x14ac:dyDescent="0.2"/>
  <cols>
    <col min="1" max="2" width="5" customWidth="1"/>
    <col min="3" max="3" width="6.140625" customWidth="1"/>
    <col min="4" max="5" width="12.140625" customWidth="1"/>
    <col min="6" max="6" width="12.28515625" style="1" customWidth="1"/>
    <col min="7" max="7" width="12.28515625" customWidth="1"/>
    <col min="8" max="8" width="12.5703125" style="29" customWidth="1"/>
    <col min="10" max="10" width="10" customWidth="1"/>
    <col min="12" max="12" width="8.42578125" customWidth="1"/>
    <col min="13" max="13" width="9.5703125" customWidth="1"/>
    <col min="14" max="17" width="10" customWidth="1"/>
    <col min="18" max="18" width="10.5703125" customWidth="1"/>
    <col min="19" max="19" width="8.85546875" customWidth="1"/>
    <col min="20" max="22" width="8.42578125" customWidth="1"/>
  </cols>
  <sheetData>
    <row r="1" spans="1:20" ht="18" x14ac:dyDescent="0.25">
      <c r="D1" t="s">
        <v>8</v>
      </c>
      <c r="J1" s="9"/>
      <c r="K1" s="10"/>
    </row>
    <row r="2" spans="1:20" s="9" customFormat="1" ht="18" x14ac:dyDescent="0.25">
      <c r="D2" s="7" t="s">
        <v>10</v>
      </c>
      <c r="E2" s="7" t="s">
        <v>11</v>
      </c>
      <c r="F2" s="8"/>
      <c r="H2" s="30"/>
      <c r="I2"/>
      <c r="J2"/>
    </row>
    <row r="3" spans="1:20" s="9" customFormat="1" ht="18" x14ac:dyDescent="0.25">
      <c r="D3" s="13">
        <v>3</v>
      </c>
      <c r="E3" s="13">
        <v>-0.2</v>
      </c>
      <c r="F3" s="8"/>
      <c r="G3" s="35" t="s">
        <v>35</v>
      </c>
      <c r="H3" s="36">
        <f>PRODUCT(H10:H79)</f>
        <v>1.8677299191850293E-14</v>
      </c>
      <c r="I3" s="34" t="s">
        <v>39</v>
      </c>
    </row>
    <row r="4" spans="1:20" x14ac:dyDescent="0.2">
      <c r="F4"/>
    </row>
    <row r="5" spans="1:20" ht="13.5" thickBot="1" x14ac:dyDescent="0.25">
      <c r="F5"/>
      <c r="G5" s="47" t="s">
        <v>41</v>
      </c>
      <c r="H5" s="2">
        <v>2.6960000000000002</v>
      </c>
      <c r="I5" s="2">
        <v>-0.186</v>
      </c>
    </row>
    <row r="6" spans="1:20" ht="13.5" thickBot="1" x14ac:dyDescent="0.25">
      <c r="F6"/>
      <c r="H6" s="48">
        <v>2.7</v>
      </c>
      <c r="I6" s="49">
        <v>-0.185</v>
      </c>
    </row>
    <row r="7" spans="1:20" ht="13.5" thickBot="1" x14ac:dyDescent="0.25">
      <c r="F7"/>
      <c r="J7" s="89" t="s">
        <v>11</v>
      </c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0" ht="13.5" thickBot="1" x14ac:dyDescent="0.25">
      <c r="A8" t="s">
        <v>30</v>
      </c>
      <c r="D8" s="2" t="s">
        <v>0</v>
      </c>
      <c r="E8" s="28" t="s">
        <v>29</v>
      </c>
      <c r="F8" s="2" t="s">
        <v>12</v>
      </c>
      <c r="G8" s="2" t="s">
        <v>12</v>
      </c>
      <c r="H8" s="31" t="s">
        <v>33</v>
      </c>
      <c r="I8" s="21" t="s">
        <v>10</v>
      </c>
      <c r="J8" s="2">
        <v>-0.25</v>
      </c>
      <c r="K8" s="2">
        <v>-0.22</v>
      </c>
      <c r="L8" s="21">
        <v>-0.2</v>
      </c>
      <c r="M8" s="21">
        <v>-0.19500000000000001</v>
      </c>
      <c r="N8" s="21">
        <v>-0.19800000000000001</v>
      </c>
      <c r="O8" s="21">
        <v>-0.19</v>
      </c>
      <c r="P8" s="21">
        <v>-0.1875</v>
      </c>
      <c r="Q8" s="46">
        <v>-0.185</v>
      </c>
      <c r="R8" s="21">
        <v>-0.18</v>
      </c>
      <c r="S8" s="2">
        <v>-0.15</v>
      </c>
      <c r="T8" s="21">
        <v>-0.1</v>
      </c>
    </row>
    <row r="9" spans="1:20" x14ac:dyDescent="0.2">
      <c r="A9" t="s">
        <v>31</v>
      </c>
      <c r="B9" t="s">
        <v>32</v>
      </c>
      <c r="C9" t="s">
        <v>28</v>
      </c>
      <c r="D9" t="s">
        <v>1</v>
      </c>
      <c r="E9" s="2" t="s">
        <v>43</v>
      </c>
      <c r="F9" s="2" t="s">
        <v>3</v>
      </c>
      <c r="G9" t="s">
        <v>20</v>
      </c>
      <c r="H9" s="31" t="s">
        <v>34</v>
      </c>
      <c r="I9" s="21">
        <v>2</v>
      </c>
      <c r="L9">
        <v>3.9678600586953975E-16</v>
      </c>
      <c r="T9">
        <v>1.4263459377754357E-16</v>
      </c>
    </row>
    <row r="10" spans="1:20" x14ac:dyDescent="0.2">
      <c r="A10" s="2">
        <v>1</v>
      </c>
      <c r="B10">
        <v>1</v>
      </c>
      <c r="C10" t="str">
        <f>IF(E10=1,"Made",IF(E10=0,"Miss",""))</f>
        <v>Made</v>
      </c>
      <c r="D10" s="2">
        <v>1</v>
      </c>
      <c r="E10" s="2">
        <f>IF(A10&gt;Data!$B$6*10,0,1)</f>
        <v>1</v>
      </c>
      <c r="F10" s="2">
        <f t="shared" ref="F10:F41" si="0">1/(1+EXP(-$D$3-$E$3*D10))</f>
        <v>0.94267582410113127</v>
      </c>
      <c r="G10" s="2">
        <f>1-F10</f>
        <v>5.7324175898868734E-2</v>
      </c>
      <c r="H10" s="31">
        <f>F10^E10*G10^(1-E10)</f>
        <v>0.94267582410113127</v>
      </c>
      <c r="I10" s="21">
        <v>2.5</v>
      </c>
      <c r="L10">
        <v>8.9094719960318265E-15</v>
      </c>
      <c r="O10">
        <v>1.469112505810723E-14</v>
      </c>
      <c r="Q10">
        <v>1.7295235476536016E-14</v>
      </c>
      <c r="T10">
        <v>5.2159121950225358E-19</v>
      </c>
    </row>
    <row r="11" spans="1:20" x14ac:dyDescent="0.2">
      <c r="A11" s="2">
        <v>2</v>
      </c>
      <c r="B11">
        <v>2</v>
      </c>
      <c r="C11" t="str">
        <f t="shared" ref="C11:C74" si="1">IF(E11=1,"Made",IF(E11=0,"Miss",""))</f>
        <v>Made</v>
      </c>
      <c r="D11" s="2">
        <v>1</v>
      </c>
      <c r="E11" s="2">
        <f>IF(A11&gt;Data!$B$6*10,0,1)</f>
        <v>1</v>
      </c>
      <c r="F11" s="2">
        <f t="shared" si="0"/>
        <v>0.94267582410113127</v>
      </c>
      <c r="G11" s="2">
        <f t="shared" ref="G11:G74" si="2">1-F11</f>
        <v>5.7324175898868734E-2</v>
      </c>
      <c r="H11" s="31">
        <f t="shared" ref="H11:H74" si="3">F11^E11*G11^(1-E11)</f>
        <v>0.94267582410113127</v>
      </c>
      <c r="I11" s="2">
        <v>2.625</v>
      </c>
      <c r="N11">
        <v>1.4604114670516828E-14</v>
      </c>
      <c r="O11">
        <v>1.8763927160202479E-14</v>
      </c>
      <c r="P11">
        <v>1.9649831262439435E-14</v>
      </c>
      <c r="Q11">
        <v>2.0248227423812037E-14</v>
      </c>
      <c r="R11">
        <v>2.0444487328961194E-14</v>
      </c>
    </row>
    <row r="12" spans="1:20" ht="13.5" thickBot="1" x14ac:dyDescent="0.25">
      <c r="A12" s="2">
        <v>3</v>
      </c>
      <c r="B12">
        <v>3</v>
      </c>
      <c r="C12" t="str">
        <f t="shared" si="1"/>
        <v>Made</v>
      </c>
      <c r="D12" s="2">
        <v>1</v>
      </c>
      <c r="E12" s="2">
        <f>IF(A12&gt;Data!$B$6*10,0,1)</f>
        <v>1</v>
      </c>
      <c r="F12" s="2">
        <f t="shared" si="0"/>
        <v>0.94267582410113127</v>
      </c>
      <c r="G12" s="2">
        <f t="shared" si="2"/>
        <v>5.7324175898868734E-2</v>
      </c>
      <c r="H12" s="31">
        <f t="shared" si="3"/>
        <v>0.94267582410113127</v>
      </c>
      <c r="I12" s="2">
        <v>2.67</v>
      </c>
      <c r="P12">
        <v>2.0335105350324974E-14</v>
      </c>
      <c r="Q12">
        <v>2.0617015387069382E-14</v>
      </c>
      <c r="R12">
        <v>2.0131378557235572E-14</v>
      </c>
    </row>
    <row r="13" spans="1:20" ht="13.5" thickBot="1" x14ac:dyDescent="0.25">
      <c r="A13" s="2">
        <v>4</v>
      </c>
      <c r="B13">
        <v>4</v>
      </c>
      <c r="C13" t="str">
        <f t="shared" si="1"/>
        <v>Made</v>
      </c>
      <c r="D13" s="2">
        <v>1</v>
      </c>
      <c r="E13" s="2">
        <f>IF(A13&gt;Data!$B$6*10,0,1)</f>
        <v>1</v>
      </c>
      <c r="F13" s="2">
        <f t="shared" si="0"/>
        <v>0.94267582410113127</v>
      </c>
      <c r="G13" s="2">
        <f t="shared" si="2"/>
        <v>5.7324175898868734E-2</v>
      </c>
      <c r="H13" s="31">
        <f t="shared" si="3"/>
        <v>0.94267582410113127</v>
      </c>
      <c r="I13" s="46">
        <v>2.7</v>
      </c>
      <c r="N13">
        <v>1.7035797481641785E-14</v>
      </c>
      <c r="O13">
        <v>2.01743096675066E-14</v>
      </c>
      <c r="P13" s="43">
        <v>2.0572026753478735E-14</v>
      </c>
      <c r="Q13" s="45">
        <v>2.0630384598334071E-14</v>
      </c>
      <c r="R13">
        <v>1.9695184066472651E-14</v>
      </c>
    </row>
    <row r="14" spans="1:20" x14ac:dyDescent="0.2">
      <c r="A14" s="2">
        <v>5</v>
      </c>
      <c r="B14">
        <v>5</v>
      </c>
      <c r="C14" t="str">
        <f t="shared" si="1"/>
        <v>Made</v>
      </c>
      <c r="D14" s="2">
        <v>1</v>
      </c>
      <c r="E14" s="2">
        <f>IF(A14&gt;Data!$B$6*10,0,1)</f>
        <v>1</v>
      </c>
      <c r="F14" s="2">
        <f t="shared" si="0"/>
        <v>0.94267582410113127</v>
      </c>
      <c r="G14" s="2">
        <f t="shared" si="2"/>
        <v>5.7324175898868734E-2</v>
      </c>
      <c r="H14" s="31">
        <f t="shared" si="3"/>
        <v>0.94267582410113127</v>
      </c>
      <c r="I14" s="2">
        <v>2.75</v>
      </c>
      <c r="J14">
        <v>3.5275574173053409E-16</v>
      </c>
      <c r="K14">
        <v>6.2886384804061969E-15</v>
      </c>
      <c r="L14">
        <v>1.7371453323277199E-14</v>
      </c>
      <c r="M14">
        <v>1.948327199545063E-14</v>
      </c>
      <c r="N14">
        <v>1.831999277125653E-14</v>
      </c>
      <c r="O14" s="44">
        <v>2.0526879448801781E-14</v>
      </c>
      <c r="P14">
        <v>2.0557008448012651E-14</v>
      </c>
      <c r="Q14" s="39">
        <v>2.0238903698011035E-14</v>
      </c>
      <c r="R14">
        <v>1.8601053947427265E-14</v>
      </c>
      <c r="S14">
        <v>2.0112091959194461E-15</v>
      </c>
    </row>
    <row r="15" spans="1:20" x14ac:dyDescent="0.2">
      <c r="A15" s="2">
        <v>6</v>
      </c>
      <c r="B15">
        <v>6</v>
      </c>
      <c r="C15" t="str">
        <f t="shared" si="1"/>
        <v>Made</v>
      </c>
      <c r="D15" s="2">
        <v>1</v>
      </c>
      <c r="E15" s="2">
        <f>IF(A15&gt;Data!$B$6*10,0,1)</f>
        <v>1</v>
      </c>
      <c r="F15" s="2">
        <f t="shared" si="0"/>
        <v>0.94267582410113127</v>
      </c>
      <c r="G15" s="2">
        <f t="shared" si="2"/>
        <v>5.7324175898868734E-2</v>
      </c>
      <c r="H15" s="31">
        <f t="shared" si="3"/>
        <v>0.94267582410113127</v>
      </c>
      <c r="I15" s="21">
        <v>2.875</v>
      </c>
      <c r="K15">
        <v>9.5933660016878325E-15</v>
      </c>
      <c r="L15" s="41">
        <v>1.9404597216577726E-14</v>
      </c>
      <c r="M15" s="42">
        <v>1.9967408896690049E-14</v>
      </c>
      <c r="N15">
        <v>1.9779361410388838E-14</v>
      </c>
      <c r="O15" s="39">
        <v>1.9232135670942101E-14</v>
      </c>
      <c r="Q15" s="39">
        <v>1.7271713557072483E-14</v>
      </c>
      <c r="R15">
        <v>1.4403888040344591E-14</v>
      </c>
      <c r="S15">
        <v>7.9984481643399246E-16</v>
      </c>
    </row>
    <row r="16" spans="1:20" x14ac:dyDescent="0.2">
      <c r="A16" s="2">
        <v>7</v>
      </c>
      <c r="B16">
        <v>7</v>
      </c>
      <c r="C16" t="str">
        <f t="shared" si="1"/>
        <v>Made</v>
      </c>
      <c r="D16" s="2">
        <v>1</v>
      </c>
      <c r="E16" s="2">
        <f>IF(A16&gt;Data!$B$6*10,0,1)</f>
        <v>1</v>
      </c>
      <c r="F16" s="2">
        <f t="shared" si="0"/>
        <v>0.94267582410113127</v>
      </c>
      <c r="G16" s="2">
        <f t="shared" si="2"/>
        <v>5.7324175898868734E-2</v>
      </c>
      <c r="H16" s="31">
        <f t="shared" si="3"/>
        <v>0.94267582410113127</v>
      </c>
      <c r="I16" s="21">
        <v>2.9</v>
      </c>
      <c r="L16">
        <v>1.9487625685759447E-14</v>
      </c>
      <c r="M16">
        <v>1.9703283998395933E-14</v>
      </c>
      <c r="N16">
        <v>1.9726421366720374E-14</v>
      </c>
    </row>
    <row r="17" spans="1:20" x14ac:dyDescent="0.2">
      <c r="A17" s="2">
        <v>8</v>
      </c>
      <c r="B17">
        <v>8</v>
      </c>
      <c r="C17" t="str">
        <f t="shared" si="1"/>
        <v>Made</v>
      </c>
      <c r="D17" s="2">
        <v>1</v>
      </c>
      <c r="E17" s="2">
        <f>IF(A17&gt;Data!$B$6*10,0,1)</f>
        <v>1</v>
      </c>
      <c r="F17" s="2">
        <f t="shared" si="0"/>
        <v>0.94267582410113127</v>
      </c>
      <c r="G17" s="2">
        <f t="shared" si="2"/>
        <v>5.7324175898868734E-2</v>
      </c>
      <c r="H17" s="31">
        <f t="shared" si="3"/>
        <v>0.94267582410113127</v>
      </c>
      <c r="I17" s="2">
        <v>2.94</v>
      </c>
      <c r="K17">
        <v>1.1317075345916992E-14</v>
      </c>
      <c r="L17">
        <v>1.9379657876151142E-14</v>
      </c>
      <c r="M17" s="39"/>
      <c r="O17">
        <v>1.7487587865392586E-14</v>
      </c>
      <c r="R17">
        <v>1.1833113640147438E-14</v>
      </c>
    </row>
    <row r="18" spans="1:20" x14ac:dyDescent="0.2">
      <c r="A18" s="2">
        <v>9</v>
      </c>
      <c r="B18">
        <v>9</v>
      </c>
      <c r="C18" t="str">
        <f t="shared" si="1"/>
        <v>Made</v>
      </c>
      <c r="D18" s="2">
        <v>1</v>
      </c>
      <c r="E18" s="2">
        <f>IF(A18&gt;Data!$B$6*10,0,1)</f>
        <v>1</v>
      </c>
      <c r="F18" s="2">
        <f t="shared" si="0"/>
        <v>0.94267582410113127</v>
      </c>
      <c r="G18" s="2">
        <f t="shared" si="2"/>
        <v>5.7324175898868734E-2</v>
      </c>
      <c r="H18" s="31">
        <f t="shared" si="3"/>
        <v>0.94267582410113127</v>
      </c>
      <c r="I18" s="21">
        <v>3</v>
      </c>
      <c r="J18">
        <v>1.5639392861215871E-15</v>
      </c>
      <c r="K18">
        <v>1.2753497160528241E-14</v>
      </c>
      <c r="L18" s="40">
        <v>1.8677299191850293E-14</v>
      </c>
      <c r="M18" s="39"/>
      <c r="O18" s="39"/>
      <c r="Q18" s="39"/>
      <c r="R18" s="39"/>
      <c r="S18">
        <v>2.6639410722305867E-16</v>
      </c>
      <c r="T18">
        <v>8.5562381142073851E-23</v>
      </c>
    </row>
    <row r="19" spans="1:20" x14ac:dyDescent="0.2">
      <c r="A19" s="2">
        <v>10</v>
      </c>
      <c r="B19">
        <v>10</v>
      </c>
      <c r="C19" t="str">
        <f t="shared" si="1"/>
        <v>Miss</v>
      </c>
      <c r="D19" s="2">
        <v>1</v>
      </c>
      <c r="E19" s="2">
        <f>IF(A19&gt;Data!$B$6*10,0,1)</f>
        <v>0</v>
      </c>
      <c r="F19" s="2">
        <f t="shared" si="0"/>
        <v>0.94267582410113127</v>
      </c>
      <c r="G19" s="2">
        <f t="shared" si="2"/>
        <v>5.7324175898868734E-2</v>
      </c>
      <c r="H19" s="31">
        <f t="shared" si="3"/>
        <v>5.7324175898868734E-2</v>
      </c>
      <c r="I19" s="21">
        <v>3.25</v>
      </c>
      <c r="J19">
        <v>4.2392792914323559E-15</v>
      </c>
      <c r="L19">
        <v>1.1074902190698599E-14</v>
      </c>
    </row>
    <row r="20" spans="1:20" x14ac:dyDescent="0.2">
      <c r="A20" s="2">
        <v>1</v>
      </c>
      <c r="B20">
        <v>11</v>
      </c>
      <c r="C20" t="str">
        <f t="shared" si="1"/>
        <v>Made</v>
      </c>
      <c r="D20" s="2">
        <v>5</v>
      </c>
      <c r="E20" s="2">
        <f>IF(A20&gt;Data!$B$7*10,0,1)</f>
        <v>1</v>
      </c>
      <c r="F20" s="2">
        <f t="shared" si="0"/>
        <v>0.88079707797788231</v>
      </c>
      <c r="G20" s="2">
        <f t="shared" si="2"/>
        <v>0.11920292202211769</v>
      </c>
      <c r="H20" s="31">
        <f t="shared" si="3"/>
        <v>0.88079707797788231</v>
      </c>
      <c r="I20" s="21">
        <v>3.5</v>
      </c>
      <c r="L20">
        <v>3.6290970729293098E-15</v>
      </c>
    </row>
    <row r="21" spans="1:20" x14ac:dyDescent="0.2">
      <c r="A21" s="2">
        <v>2</v>
      </c>
      <c r="B21">
        <v>12</v>
      </c>
      <c r="C21" t="str">
        <f t="shared" si="1"/>
        <v>Made</v>
      </c>
      <c r="D21" s="2">
        <v>5</v>
      </c>
      <c r="E21" s="2">
        <f>IF(A21&gt;Data!$B$7*10,0,1)</f>
        <v>1</v>
      </c>
      <c r="F21" s="2">
        <f t="shared" si="0"/>
        <v>0.88079707797788231</v>
      </c>
      <c r="G21" s="2">
        <f t="shared" si="2"/>
        <v>0.11920292202211769</v>
      </c>
      <c r="H21" s="31">
        <f t="shared" si="3"/>
        <v>0.88079707797788231</v>
      </c>
      <c r="I21" s="21">
        <v>4</v>
      </c>
      <c r="L21">
        <v>6.6963668879221086E-17</v>
      </c>
      <c r="T21" s="38">
        <v>1.4867694167344257E-33</v>
      </c>
    </row>
    <row r="22" spans="1:20" x14ac:dyDescent="0.2">
      <c r="A22" s="2">
        <v>3</v>
      </c>
      <c r="B22">
        <v>13</v>
      </c>
      <c r="C22" t="str">
        <f t="shared" si="1"/>
        <v>Made</v>
      </c>
      <c r="D22" s="2">
        <v>5</v>
      </c>
      <c r="E22" s="2">
        <f>IF(A22&gt;Data!$B$7*10,0,1)</f>
        <v>1</v>
      </c>
      <c r="F22" s="2">
        <f t="shared" si="0"/>
        <v>0.88079707797788231</v>
      </c>
      <c r="G22" s="2">
        <f t="shared" si="2"/>
        <v>0.11920292202211769</v>
      </c>
      <c r="H22" s="31">
        <f t="shared" si="3"/>
        <v>0.88079707797788231</v>
      </c>
      <c r="J22" s="21"/>
    </row>
    <row r="23" spans="1:20" x14ac:dyDescent="0.2">
      <c r="A23" s="2">
        <v>4</v>
      </c>
      <c r="B23">
        <v>14</v>
      </c>
      <c r="C23" t="str">
        <f t="shared" si="1"/>
        <v>Made</v>
      </c>
      <c r="D23" s="2">
        <v>5</v>
      </c>
      <c r="E23" s="2">
        <f>IF(A23&gt;Data!$B$7*10,0,1)</f>
        <v>1</v>
      </c>
      <c r="F23" s="2">
        <f t="shared" si="0"/>
        <v>0.88079707797788231</v>
      </c>
      <c r="G23" s="2">
        <f t="shared" si="2"/>
        <v>0.11920292202211769</v>
      </c>
      <c r="H23" s="31">
        <f t="shared" si="3"/>
        <v>0.88079707797788231</v>
      </c>
    </row>
    <row r="24" spans="1:20" x14ac:dyDescent="0.2">
      <c r="A24" s="2">
        <v>5</v>
      </c>
      <c r="B24">
        <v>15</v>
      </c>
      <c r="C24" t="str">
        <f t="shared" si="1"/>
        <v>Made</v>
      </c>
      <c r="D24" s="2">
        <v>5</v>
      </c>
      <c r="E24" s="2">
        <f>IF(A24&gt;Data!$B$7*10,0,1)</f>
        <v>1</v>
      </c>
      <c r="F24" s="2">
        <f t="shared" si="0"/>
        <v>0.88079707797788231</v>
      </c>
      <c r="G24" s="2">
        <f t="shared" si="2"/>
        <v>0.11920292202211769</v>
      </c>
      <c r="H24" s="31">
        <f t="shared" si="3"/>
        <v>0.88079707797788231</v>
      </c>
    </row>
    <row r="25" spans="1:20" x14ac:dyDescent="0.2">
      <c r="A25" s="2">
        <v>6</v>
      </c>
      <c r="B25">
        <v>16</v>
      </c>
      <c r="C25" t="str">
        <f t="shared" si="1"/>
        <v>Made</v>
      </c>
      <c r="D25" s="2">
        <v>5</v>
      </c>
      <c r="E25" s="2">
        <f>IF(A25&gt;Data!$B$7*10,0,1)</f>
        <v>1</v>
      </c>
      <c r="F25" s="2">
        <f t="shared" si="0"/>
        <v>0.88079707797788231</v>
      </c>
      <c r="G25" s="2">
        <f t="shared" si="2"/>
        <v>0.11920292202211769</v>
      </c>
      <c r="H25" s="31">
        <f t="shared" si="3"/>
        <v>0.88079707797788231</v>
      </c>
    </row>
    <row r="26" spans="1:20" x14ac:dyDescent="0.2">
      <c r="A26" s="2">
        <v>7</v>
      </c>
      <c r="B26">
        <v>17</v>
      </c>
      <c r="C26" t="str">
        <f t="shared" si="1"/>
        <v>Made</v>
      </c>
      <c r="D26" s="2">
        <v>5</v>
      </c>
      <c r="E26" s="2">
        <f>IF(A26&gt;Data!$B$7*10,0,1)</f>
        <v>1</v>
      </c>
      <c r="F26" s="2">
        <f t="shared" si="0"/>
        <v>0.88079707797788231</v>
      </c>
      <c r="G26" s="2">
        <f t="shared" si="2"/>
        <v>0.11920292202211769</v>
      </c>
      <c r="H26" s="31">
        <f t="shared" si="3"/>
        <v>0.88079707797788231</v>
      </c>
    </row>
    <row r="27" spans="1:20" x14ac:dyDescent="0.2">
      <c r="A27" s="2">
        <v>8</v>
      </c>
      <c r="B27">
        <v>18</v>
      </c>
      <c r="C27" t="str">
        <f t="shared" si="1"/>
        <v>Made</v>
      </c>
      <c r="D27" s="2">
        <v>5</v>
      </c>
      <c r="E27" s="2">
        <f>IF(A27&gt;Data!$B$7*10,0,1)</f>
        <v>1</v>
      </c>
      <c r="F27" s="2">
        <f t="shared" si="0"/>
        <v>0.88079707797788231</v>
      </c>
      <c r="G27" s="2">
        <f t="shared" si="2"/>
        <v>0.11920292202211769</v>
      </c>
      <c r="H27" s="31">
        <f t="shared" si="3"/>
        <v>0.88079707797788231</v>
      </c>
    </row>
    <row r="28" spans="1:20" x14ac:dyDescent="0.2">
      <c r="A28" s="2">
        <v>9</v>
      </c>
      <c r="B28">
        <v>19</v>
      </c>
      <c r="C28" t="str">
        <f t="shared" si="1"/>
        <v>Miss</v>
      </c>
      <c r="D28" s="2">
        <v>5</v>
      </c>
      <c r="E28" s="2">
        <f>IF(A28&gt;Data!$B$7*10,0,1)</f>
        <v>0</v>
      </c>
      <c r="F28" s="2">
        <f t="shared" si="0"/>
        <v>0.88079707797788231</v>
      </c>
      <c r="G28" s="2">
        <f t="shared" si="2"/>
        <v>0.11920292202211769</v>
      </c>
      <c r="H28" s="31">
        <f t="shared" si="3"/>
        <v>0.11920292202211769</v>
      </c>
    </row>
    <row r="29" spans="1:20" x14ac:dyDescent="0.2">
      <c r="A29" s="2">
        <v>10</v>
      </c>
      <c r="B29">
        <v>20</v>
      </c>
      <c r="C29" t="str">
        <f t="shared" si="1"/>
        <v>Miss</v>
      </c>
      <c r="D29" s="2">
        <v>5</v>
      </c>
      <c r="E29" s="2">
        <f>IF(A29&gt;Data!$B$7*10,0,1)</f>
        <v>0</v>
      </c>
      <c r="F29" s="2">
        <f t="shared" si="0"/>
        <v>0.88079707797788231</v>
      </c>
      <c r="G29" s="2">
        <f t="shared" si="2"/>
        <v>0.11920292202211769</v>
      </c>
      <c r="H29" s="31">
        <f t="shared" si="3"/>
        <v>0.11920292202211769</v>
      </c>
    </row>
    <row r="30" spans="1:20" x14ac:dyDescent="0.2">
      <c r="A30" s="2">
        <v>1</v>
      </c>
      <c r="B30">
        <v>21</v>
      </c>
      <c r="C30" t="str">
        <f t="shared" si="1"/>
        <v>Made</v>
      </c>
      <c r="D30" s="2">
        <v>10</v>
      </c>
      <c r="E30" s="2">
        <f>IF(A30&gt;Data!$B$8*10,0,1)</f>
        <v>1</v>
      </c>
      <c r="F30" s="2">
        <f t="shared" si="0"/>
        <v>0.7310585786300049</v>
      </c>
      <c r="G30" s="2">
        <f t="shared" si="2"/>
        <v>0.2689414213699951</v>
      </c>
      <c r="H30" s="31">
        <f t="shared" si="3"/>
        <v>0.7310585786300049</v>
      </c>
    </row>
    <row r="31" spans="1:20" x14ac:dyDescent="0.2">
      <c r="A31" s="2">
        <v>2</v>
      </c>
      <c r="B31">
        <v>22</v>
      </c>
      <c r="C31" t="str">
        <f t="shared" si="1"/>
        <v>Made</v>
      </c>
      <c r="D31" s="2">
        <v>10</v>
      </c>
      <c r="E31" s="2">
        <f>IF(A31&gt;Data!$B$8*10,0,1)</f>
        <v>1</v>
      </c>
      <c r="F31" s="2">
        <f t="shared" si="0"/>
        <v>0.7310585786300049</v>
      </c>
      <c r="G31" s="2">
        <f t="shared" si="2"/>
        <v>0.2689414213699951</v>
      </c>
      <c r="H31" s="31">
        <f t="shared" si="3"/>
        <v>0.7310585786300049</v>
      </c>
    </row>
    <row r="32" spans="1:20" x14ac:dyDescent="0.2">
      <c r="A32" s="2">
        <v>3</v>
      </c>
      <c r="B32">
        <v>23</v>
      </c>
      <c r="C32" t="str">
        <f t="shared" si="1"/>
        <v>Made</v>
      </c>
      <c r="D32" s="2">
        <v>10</v>
      </c>
      <c r="E32" s="2">
        <f>IF(A32&gt;Data!$B$8*10,0,1)</f>
        <v>1</v>
      </c>
      <c r="F32" s="2">
        <f t="shared" si="0"/>
        <v>0.7310585786300049</v>
      </c>
      <c r="G32" s="2">
        <f t="shared" si="2"/>
        <v>0.2689414213699951</v>
      </c>
      <c r="H32" s="31">
        <f t="shared" si="3"/>
        <v>0.7310585786300049</v>
      </c>
    </row>
    <row r="33" spans="1:8" x14ac:dyDescent="0.2">
      <c r="A33" s="2">
        <v>4</v>
      </c>
      <c r="B33">
        <v>24</v>
      </c>
      <c r="C33" t="str">
        <f t="shared" si="1"/>
        <v>Made</v>
      </c>
      <c r="D33" s="2">
        <v>10</v>
      </c>
      <c r="E33" s="2">
        <f>IF(A33&gt;Data!$B$8*10,0,1)</f>
        <v>1</v>
      </c>
      <c r="F33" s="2">
        <f t="shared" si="0"/>
        <v>0.7310585786300049</v>
      </c>
      <c r="G33" s="2">
        <f t="shared" si="2"/>
        <v>0.2689414213699951</v>
      </c>
      <c r="H33" s="31">
        <f t="shared" si="3"/>
        <v>0.7310585786300049</v>
      </c>
    </row>
    <row r="34" spans="1:8" x14ac:dyDescent="0.2">
      <c r="A34" s="2">
        <v>5</v>
      </c>
      <c r="B34">
        <v>25</v>
      </c>
      <c r="C34" t="str">
        <f t="shared" si="1"/>
        <v>Made</v>
      </c>
      <c r="D34" s="2">
        <v>10</v>
      </c>
      <c r="E34" s="2">
        <f>IF(A34&gt;Data!$B$8*10,0,1)</f>
        <v>1</v>
      </c>
      <c r="F34" s="2">
        <f t="shared" si="0"/>
        <v>0.7310585786300049</v>
      </c>
      <c r="G34" s="2">
        <f t="shared" si="2"/>
        <v>0.2689414213699951</v>
      </c>
      <c r="H34" s="31">
        <f t="shared" si="3"/>
        <v>0.7310585786300049</v>
      </c>
    </row>
    <row r="35" spans="1:8" x14ac:dyDescent="0.2">
      <c r="A35" s="2">
        <v>6</v>
      </c>
      <c r="B35">
        <v>26</v>
      </c>
      <c r="C35" t="str">
        <f t="shared" si="1"/>
        <v>Made</v>
      </c>
      <c r="D35" s="2">
        <v>10</v>
      </c>
      <c r="E35" s="2">
        <f>IF(A35&gt;Data!$B$8*10,0,1)</f>
        <v>1</v>
      </c>
      <c r="F35" s="2">
        <f t="shared" si="0"/>
        <v>0.7310585786300049</v>
      </c>
      <c r="G35" s="2">
        <f t="shared" si="2"/>
        <v>0.2689414213699951</v>
      </c>
      <c r="H35" s="31">
        <f t="shared" si="3"/>
        <v>0.7310585786300049</v>
      </c>
    </row>
    <row r="36" spans="1:8" x14ac:dyDescent="0.2">
      <c r="A36" s="2">
        <v>7</v>
      </c>
      <c r="B36">
        <v>27</v>
      </c>
      <c r="C36" t="str">
        <f t="shared" si="1"/>
        <v>Made</v>
      </c>
      <c r="D36" s="2">
        <v>10</v>
      </c>
      <c r="E36" s="2">
        <f>IF(A36&gt;Data!$B$8*10,0,1)</f>
        <v>1</v>
      </c>
      <c r="F36" s="2">
        <f t="shared" si="0"/>
        <v>0.7310585786300049</v>
      </c>
      <c r="G36" s="2">
        <f t="shared" si="2"/>
        <v>0.2689414213699951</v>
      </c>
      <c r="H36" s="31">
        <f t="shared" si="3"/>
        <v>0.7310585786300049</v>
      </c>
    </row>
    <row r="37" spans="1:8" x14ac:dyDescent="0.2">
      <c r="A37" s="2">
        <v>8</v>
      </c>
      <c r="B37">
        <v>28</v>
      </c>
      <c r="C37" t="str">
        <f t="shared" si="1"/>
        <v>Miss</v>
      </c>
      <c r="D37" s="2">
        <v>10</v>
      </c>
      <c r="E37" s="2">
        <f>IF(A37&gt;Data!$B$8*10,0,1)</f>
        <v>0</v>
      </c>
      <c r="F37" s="2">
        <f t="shared" si="0"/>
        <v>0.7310585786300049</v>
      </c>
      <c r="G37" s="2">
        <f t="shared" si="2"/>
        <v>0.2689414213699951</v>
      </c>
      <c r="H37" s="31">
        <f t="shared" si="3"/>
        <v>0.2689414213699951</v>
      </c>
    </row>
    <row r="38" spans="1:8" x14ac:dyDescent="0.2">
      <c r="A38" s="2">
        <v>9</v>
      </c>
      <c r="B38">
        <v>29</v>
      </c>
      <c r="C38" t="str">
        <f t="shared" si="1"/>
        <v>Miss</v>
      </c>
      <c r="D38" s="2">
        <v>10</v>
      </c>
      <c r="E38" s="2">
        <f>IF(A38&gt;Data!$B$8*10,0,1)</f>
        <v>0</v>
      </c>
      <c r="F38" s="2">
        <f t="shared" si="0"/>
        <v>0.7310585786300049</v>
      </c>
      <c r="G38" s="2">
        <f t="shared" si="2"/>
        <v>0.2689414213699951</v>
      </c>
      <c r="H38" s="31">
        <f t="shared" si="3"/>
        <v>0.2689414213699951</v>
      </c>
    </row>
    <row r="39" spans="1:8" x14ac:dyDescent="0.2">
      <c r="A39" s="2">
        <v>10</v>
      </c>
      <c r="B39">
        <v>30</v>
      </c>
      <c r="C39" t="str">
        <f t="shared" si="1"/>
        <v>Miss</v>
      </c>
      <c r="D39" s="2">
        <v>10</v>
      </c>
      <c r="E39" s="2">
        <f>IF(A39&gt;Data!$B$8*10,0,1)</f>
        <v>0</v>
      </c>
      <c r="F39" s="2">
        <f t="shared" si="0"/>
        <v>0.7310585786300049</v>
      </c>
      <c r="G39" s="2">
        <f t="shared" si="2"/>
        <v>0.2689414213699951</v>
      </c>
      <c r="H39" s="31">
        <f t="shared" si="3"/>
        <v>0.2689414213699951</v>
      </c>
    </row>
    <row r="40" spans="1:8" x14ac:dyDescent="0.2">
      <c r="A40" s="2">
        <v>1</v>
      </c>
      <c r="B40">
        <v>31</v>
      </c>
      <c r="C40" t="str">
        <f t="shared" si="1"/>
        <v>Made</v>
      </c>
      <c r="D40" s="2">
        <v>15</v>
      </c>
      <c r="E40" s="2">
        <f>IF(A40&gt;Data!$B$9*10,0,1)</f>
        <v>1</v>
      </c>
      <c r="F40" s="2">
        <f t="shared" si="0"/>
        <v>0.5</v>
      </c>
      <c r="G40" s="2">
        <f t="shared" si="2"/>
        <v>0.5</v>
      </c>
      <c r="H40" s="31">
        <f t="shared" si="3"/>
        <v>0.5</v>
      </c>
    </row>
    <row r="41" spans="1:8" x14ac:dyDescent="0.2">
      <c r="A41" s="2">
        <v>2</v>
      </c>
      <c r="B41">
        <v>32</v>
      </c>
      <c r="C41" t="str">
        <f t="shared" si="1"/>
        <v>Made</v>
      </c>
      <c r="D41" s="2">
        <v>15</v>
      </c>
      <c r="E41" s="2">
        <f>IF(A41&gt;Data!$B$9*10,0,1)</f>
        <v>1</v>
      </c>
      <c r="F41" s="2">
        <f t="shared" si="0"/>
        <v>0.5</v>
      </c>
      <c r="G41" s="2">
        <f t="shared" si="2"/>
        <v>0.5</v>
      </c>
      <c r="H41" s="31">
        <f t="shared" si="3"/>
        <v>0.5</v>
      </c>
    </row>
    <row r="42" spans="1:8" x14ac:dyDescent="0.2">
      <c r="A42" s="2">
        <v>3</v>
      </c>
      <c r="B42">
        <v>33</v>
      </c>
      <c r="C42" t="str">
        <f t="shared" si="1"/>
        <v>Made</v>
      </c>
      <c r="D42" s="2">
        <v>15</v>
      </c>
      <c r="E42" s="2">
        <f>IF(A42&gt;Data!$B$9*10,0,1)</f>
        <v>1</v>
      </c>
      <c r="F42" s="2">
        <f t="shared" ref="F42:F73" si="4">1/(1+EXP(-$D$3-$E$3*D42))</f>
        <v>0.5</v>
      </c>
      <c r="G42" s="2">
        <f t="shared" si="2"/>
        <v>0.5</v>
      </c>
      <c r="H42" s="31">
        <f t="shared" si="3"/>
        <v>0.5</v>
      </c>
    </row>
    <row r="43" spans="1:8" x14ac:dyDescent="0.2">
      <c r="A43" s="2">
        <v>4</v>
      </c>
      <c r="B43">
        <v>34</v>
      </c>
      <c r="C43" t="str">
        <f t="shared" si="1"/>
        <v>Made</v>
      </c>
      <c r="D43" s="2">
        <v>15</v>
      </c>
      <c r="E43" s="2">
        <f>IF(A43&gt;Data!$B$9*10,0,1)</f>
        <v>1</v>
      </c>
      <c r="F43" s="2">
        <f t="shared" si="4"/>
        <v>0.5</v>
      </c>
      <c r="G43" s="2">
        <f t="shared" si="2"/>
        <v>0.5</v>
      </c>
      <c r="H43" s="31">
        <f t="shared" si="3"/>
        <v>0.5</v>
      </c>
    </row>
    <row r="44" spans="1:8" x14ac:dyDescent="0.2">
      <c r="A44" s="2">
        <v>5</v>
      </c>
      <c r="B44">
        <v>35</v>
      </c>
      <c r="C44" t="str">
        <f t="shared" si="1"/>
        <v>Made</v>
      </c>
      <c r="D44" s="2">
        <v>15</v>
      </c>
      <c r="E44" s="2">
        <f>IF(A44&gt;Data!$B$9*10,0,1)</f>
        <v>1</v>
      </c>
      <c r="F44" s="2">
        <f t="shared" si="4"/>
        <v>0.5</v>
      </c>
      <c r="G44" s="2">
        <f t="shared" si="2"/>
        <v>0.5</v>
      </c>
      <c r="H44" s="31">
        <f t="shared" si="3"/>
        <v>0.5</v>
      </c>
    </row>
    <row r="45" spans="1:8" x14ac:dyDescent="0.2">
      <c r="A45" s="2">
        <v>6</v>
      </c>
      <c r="B45">
        <v>36</v>
      </c>
      <c r="C45" t="str">
        <f t="shared" si="1"/>
        <v>Made</v>
      </c>
      <c r="D45" s="2">
        <v>15</v>
      </c>
      <c r="E45" s="2">
        <f>IF(A45&gt;Data!$B$9*10,0,1)</f>
        <v>1</v>
      </c>
      <c r="F45" s="2">
        <f t="shared" si="4"/>
        <v>0.5</v>
      </c>
      <c r="G45" s="2">
        <f t="shared" si="2"/>
        <v>0.5</v>
      </c>
      <c r="H45" s="31">
        <f t="shared" si="3"/>
        <v>0.5</v>
      </c>
    </row>
    <row r="46" spans="1:8" x14ac:dyDescent="0.2">
      <c r="A46" s="2">
        <v>7</v>
      </c>
      <c r="B46">
        <v>37</v>
      </c>
      <c r="C46" t="str">
        <f t="shared" si="1"/>
        <v>Miss</v>
      </c>
      <c r="D46" s="2">
        <v>15</v>
      </c>
      <c r="E46" s="2">
        <f>IF(A46&gt;Data!$B$9*10,0,1)</f>
        <v>0</v>
      </c>
      <c r="F46" s="2">
        <f t="shared" si="4"/>
        <v>0.5</v>
      </c>
      <c r="G46" s="2">
        <f t="shared" si="2"/>
        <v>0.5</v>
      </c>
      <c r="H46" s="31">
        <f t="shared" si="3"/>
        <v>0.5</v>
      </c>
    </row>
    <row r="47" spans="1:8" x14ac:dyDescent="0.2">
      <c r="A47" s="2">
        <v>8</v>
      </c>
      <c r="B47">
        <v>38</v>
      </c>
      <c r="C47" t="str">
        <f t="shared" si="1"/>
        <v>Miss</v>
      </c>
      <c r="D47" s="2">
        <v>15</v>
      </c>
      <c r="E47" s="2">
        <f>IF(A47&gt;Data!$B$9*10,0,1)</f>
        <v>0</v>
      </c>
      <c r="F47" s="2">
        <f t="shared" si="4"/>
        <v>0.5</v>
      </c>
      <c r="G47" s="2">
        <f t="shared" si="2"/>
        <v>0.5</v>
      </c>
      <c r="H47" s="31">
        <f t="shared" si="3"/>
        <v>0.5</v>
      </c>
    </row>
    <row r="48" spans="1:8" x14ac:dyDescent="0.2">
      <c r="A48" s="2">
        <v>9</v>
      </c>
      <c r="B48">
        <v>39</v>
      </c>
      <c r="C48" t="str">
        <f t="shared" si="1"/>
        <v>Miss</v>
      </c>
      <c r="D48" s="2">
        <v>15</v>
      </c>
      <c r="E48" s="2">
        <f>IF(A48&gt;Data!$B$9*10,0,1)</f>
        <v>0</v>
      </c>
      <c r="F48" s="2">
        <f t="shared" si="4"/>
        <v>0.5</v>
      </c>
      <c r="G48" s="2">
        <f t="shared" si="2"/>
        <v>0.5</v>
      </c>
      <c r="H48" s="31">
        <f t="shared" si="3"/>
        <v>0.5</v>
      </c>
    </row>
    <row r="49" spans="1:8" x14ac:dyDescent="0.2">
      <c r="A49" s="2">
        <v>10</v>
      </c>
      <c r="B49">
        <v>40</v>
      </c>
      <c r="C49" t="str">
        <f t="shared" si="1"/>
        <v>Miss</v>
      </c>
      <c r="D49" s="2">
        <v>15</v>
      </c>
      <c r="E49" s="2">
        <f>IF(A49&gt;Data!$B$9*10,0,1)</f>
        <v>0</v>
      </c>
      <c r="F49" s="2">
        <f t="shared" si="4"/>
        <v>0.5</v>
      </c>
      <c r="G49" s="2">
        <f t="shared" si="2"/>
        <v>0.5</v>
      </c>
      <c r="H49" s="31">
        <f t="shared" si="3"/>
        <v>0.5</v>
      </c>
    </row>
    <row r="50" spans="1:8" x14ac:dyDescent="0.2">
      <c r="A50" s="2">
        <v>1</v>
      </c>
      <c r="B50">
        <v>41</v>
      </c>
      <c r="C50" t="str">
        <f t="shared" si="1"/>
        <v>Made</v>
      </c>
      <c r="D50" s="2">
        <v>20</v>
      </c>
      <c r="E50" s="2">
        <f>IF(A50&gt;Data!$B$10*10,0,1)</f>
        <v>1</v>
      </c>
      <c r="F50" s="2">
        <f t="shared" si="4"/>
        <v>0.2689414213699951</v>
      </c>
      <c r="G50" s="2">
        <f t="shared" si="2"/>
        <v>0.7310585786300049</v>
      </c>
      <c r="H50" s="31">
        <f t="shared" si="3"/>
        <v>0.2689414213699951</v>
      </c>
    </row>
    <row r="51" spans="1:8" x14ac:dyDescent="0.2">
      <c r="A51" s="2">
        <v>2</v>
      </c>
      <c r="B51">
        <v>42</v>
      </c>
      <c r="C51" t="str">
        <f t="shared" si="1"/>
        <v>Made</v>
      </c>
      <c r="D51" s="2">
        <v>20</v>
      </c>
      <c r="E51" s="2">
        <f>IF(A51&gt;Data!$B$10*10,0,1)</f>
        <v>1</v>
      </c>
      <c r="F51" s="2">
        <f t="shared" si="4"/>
        <v>0.2689414213699951</v>
      </c>
      <c r="G51" s="2">
        <f t="shared" si="2"/>
        <v>0.7310585786300049</v>
      </c>
      <c r="H51" s="31">
        <f t="shared" si="3"/>
        <v>0.2689414213699951</v>
      </c>
    </row>
    <row r="52" spans="1:8" x14ac:dyDescent="0.2">
      <c r="A52" s="2">
        <v>3</v>
      </c>
      <c r="B52">
        <v>43</v>
      </c>
      <c r="C52" t="str">
        <f t="shared" si="1"/>
        <v>Made</v>
      </c>
      <c r="D52" s="2">
        <v>20</v>
      </c>
      <c r="E52" s="2">
        <f>IF(A52&gt;Data!$B$10*10,0,1)</f>
        <v>1</v>
      </c>
      <c r="F52" s="2">
        <f t="shared" si="4"/>
        <v>0.2689414213699951</v>
      </c>
      <c r="G52" s="2">
        <f t="shared" si="2"/>
        <v>0.7310585786300049</v>
      </c>
      <c r="H52" s="31">
        <f t="shared" si="3"/>
        <v>0.2689414213699951</v>
      </c>
    </row>
    <row r="53" spans="1:8" x14ac:dyDescent="0.2">
      <c r="A53" s="2">
        <v>4</v>
      </c>
      <c r="B53">
        <v>44</v>
      </c>
      <c r="C53" t="str">
        <f t="shared" si="1"/>
        <v>Miss</v>
      </c>
      <c r="D53" s="2">
        <v>20</v>
      </c>
      <c r="E53" s="2">
        <f>IF(A53&gt;Data!$B$10*10,0,1)</f>
        <v>0</v>
      </c>
      <c r="F53" s="2">
        <f t="shared" si="4"/>
        <v>0.2689414213699951</v>
      </c>
      <c r="G53" s="2">
        <f t="shared" si="2"/>
        <v>0.7310585786300049</v>
      </c>
      <c r="H53" s="31">
        <f t="shared" si="3"/>
        <v>0.7310585786300049</v>
      </c>
    </row>
    <row r="54" spans="1:8" x14ac:dyDescent="0.2">
      <c r="A54" s="2">
        <v>5</v>
      </c>
      <c r="B54">
        <v>45</v>
      </c>
      <c r="C54" t="str">
        <f t="shared" si="1"/>
        <v>Miss</v>
      </c>
      <c r="D54" s="2">
        <v>20</v>
      </c>
      <c r="E54" s="2">
        <f>IF(A54&gt;Data!$B$10*10,0,1)</f>
        <v>0</v>
      </c>
      <c r="F54" s="2">
        <f t="shared" si="4"/>
        <v>0.2689414213699951</v>
      </c>
      <c r="G54" s="2">
        <f t="shared" si="2"/>
        <v>0.7310585786300049</v>
      </c>
      <c r="H54" s="31">
        <f t="shared" si="3"/>
        <v>0.7310585786300049</v>
      </c>
    </row>
    <row r="55" spans="1:8" x14ac:dyDescent="0.2">
      <c r="A55" s="2">
        <v>6</v>
      </c>
      <c r="B55">
        <v>46</v>
      </c>
      <c r="C55" t="str">
        <f t="shared" si="1"/>
        <v>Miss</v>
      </c>
      <c r="D55" s="2">
        <v>20</v>
      </c>
      <c r="E55" s="2">
        <f>IF(A55&gt;Data!$B$10*10,0,1)</f>
        <v>0</v>
      </c>
      <c r="F55" s="2">
        <f t="shared" si="4"/>
        <v>0.2689414213699951</v>
      </c>
      <c r="G55" s="2">
        <f t="shared" si="2"/>
        <v>0.7310585786300049</v>
      </c>
      <c r="H55" s="31">
        <f t="shared" si="3"/>
        <v>0.7310585786300049</v>
      </c>
    </row>
    <row r="56" spans="1:8" x14ac:dyDescent="0.2">
      <c r="A56" s="2">
        <v>7</v>
      </c>
      <c r="B56">
        <v>47</v>
      </c>
      <c r="C56" t="str">
        <f t="shared" si="1"/>
        <v>Miss</v>
      </c>
      <c r="D56" s="2">
        <v>20</v>
      </c>
      <c r="E56" s="2">
        <f>IF(A56&gt;Data!$B$10*10,0,1)</f>
        <v>0</v>
      </c>
      <c r="F56" s="2">
        <f t="shared" si="4"/>
        <v>0.2689414213699951</v>
      </c>
      <c r="G56" s="2">
        <f t="shared" si="2"/>
        <v>0.7310585786300049</v>
      </c>
      <c r="H56" s="31">
        <f t="shared" si="3"/>
        <v>0.7310585786300049</v>
      </c>
    </row>
    <row r="57" spans="1:8" x14ac:dyDescent="0.2">
      <c r="A57" s="2">
        <v>8</v>
      </c>
      <c r="B57">
        <v>48</v>
      </c>
      <c r="C57" t="str">
        <f t="shared" si="1"/>
        <v>Miss</v>
      </c>
      <c r="D57" s="2">
        <v>20</v>
      </c>
      <c r="E57" s="2">
        <f>IF(A57&gt;Data!$B$10*10,0,1)</f>
        <v>0</v>
      </c>
      <c r="F57" s="2">
        <f t="shared" si="4"/>
        <v>0.2689414213699951</v>
      </c>
      <c r="G57" s="2">
        <f t="shared" si="2"/>
        <v>0.7310585786300049</v>
      </c>
      <c r="H57" s="31">
        <f t="shared" si="3"/>
        <v>0.7310585786300049</v>
      </c>
    </row>
    <row r="58" spans="1:8" x14ac:dyDescent="0.2">
      <c r="A58" s="2">
        <v>9</v>
      </c>
      <c r="B58">
        <v>49</v>
      </c>
      <c r="C58" t="str">
        <f t="shared" si="1"/>
        <v>Miss</v>
      </c>
      <c r="D58" s="2">
        <v>20</v>
      </c>
      <c r="E58" s="2">
        <f>IF(A58&gt;Data!$B$10*10,0,1)</f>
        <v>0</v>
      </c>
      <c r="F58" s="2">
        <f t="shared" si="4"/>
        <v>0.2689414213699951</v>
      </c>
      <c r="G58" s="2">
        <f t="shared" si="2"/>
        <v>0.7310585786300049</v>
      </c>
      <c r="H58" s="31">
        <f t="shared" si="3"/>
        <v>0.7310585786300049</v>
      </c>
    </row>
    <row r="59" spans="1:8" x14ac:dyDescent="0.2">
      <c r="A59" s="2">
        <v>10</v>
      </c>
      <c r="B59">
        <v>50</v>
      </c>
      <c r="C59" t="str">
        <f t="shared" si="1"/>
        <v>Miss</v>
      </c>
      <c r="D59" s="2">
        <v>20</v>
      </c>
      <c r="E59" s="2">
        <f>IF(A59&gt;Data!$B$10*10,0,1)</f>
        <v>0</v>
      </c>
      <c r="F59" s="2">
        <f t="shared" si="4"/>
        <v>0.2689414213699951</v>
      </c>
      <c r="G59" s="2">
        <f t="shared" si="2"/>
        <v>0.7310585786300049</v>
      </c>
      <c r="H59" s="31">
        <f t="shared" si="3"/>
        <v>0.7310585786300049</v>
      </c>
    </row>
    <row r="60" spans="1:8" x14ac:dyDescent="0.2">
      <c r="A60" s="2">
        <v>1</v>
      </c>
      <c r="B60">
        <v>51</v>
      </c>
      <c r="C60" t="str">
        <f t="shared" si="1"/>
        <v>Made</v>
      </c>
      <c r="D60" s="2">
        <v>25</v>
      </c>
      <c r="E60" s="2">
        <f>IF(A60&gt;Data!$B$11*10,0,1)</f>
        <v>1</v>
      </c>
      <c r="F60" s="2">
        <f t="shared" si="4"/>
        <v>0.11920292202211755</v>
      </c>
      <c r="G60" s="2">
        <f t="shared" si="2"/>
        <v>0.88079707797788243</v>
      </c>
      <c r="H60" s="31">
        <f t="shared" si="3"/>
        <v>0.11920292202211755</v>
      </c>
    </row>
    <row r="61" spans="1:8" x14ac:dyDescent="0.2">
      <c r="A61" s="2">
        <v>2</v>
      </c>
      <c r="B61">
        <v>52</v>
      </c>
      <c r="C61" t="str">
        <f t="shared" si="1"/>
        <v>Miss</v>
      </c>
      <c r="D61" s="2">
        <v>25</v>
      </c>
      <c r="E61" s="2">
        <f>IF(A61&gt;Data!$B$11*10,0,1)</f>
        <v>0</v>
      </c>
      <c r="F61" s="2">
        <f t="shared" si="4"/>
        <v>0.11920292202211755</v>
      </c>
      <c r="G61" s="2">
        <f t="shared" si="2"/>
        <v>0.88079707797788243</v>
      </c>
      <c r="H61" s="31">
        <f t="shared" si="3"/>
        <v>0.88079707797788243</v>
      </c>
    </row>
    <row r="62" spans="1:8" x14ac:dyDescent="0.2">
      <c r="A62" s="2">
        <v>3</v>
      </c>
      <c r="B62">
        <v>53</v>
      </c>
      <c r="C62" t="str">
        <f t="shared" si="1"/>
        <v>Miss</v>
      </c>
      <c r="D62" s="2">
        <v>25</v>
      </c>
      <c r="E62" s="2">
        <f>IF(A62&gt;Data!$B$11*10,0,1)</f>
        <v>0</v>
      </c>
      <c r="F62" s="2">
        <f t="shared" si="4"/>
        <v>0.11920292202211755</v>
      </c>
      <c r="G62" s="2">
        <f t="shared" si="2"/>
        <v>0.88079707797788243</v>
      </c>
      <c r="H62" s="31">
        <f t="shared" si="3"/>
        <v>0.88079707797788243</v>
      </c>
    </row>
    <row r="63" spans="1:8" x14ac:dyDescent="0.2">
      <c r="A63" s="2">
        <v>4</v>
      </c>
      <c r="B63">
        <v>54</v>
      </c>
      <c r="C63" t="str">
        <f t="shared" si="1"/>
        <v>Miss</v>
      </c>
      <c r="D63" s="2">
        <v>25</v>
      </c>
      <c r="E63" s="2">
        <f>IF(A63&gt;Data!$B$11*10,0,1)</f>
        <v>0</v>
      </c>
      <c r="F63" s="2">
        <f t="shared" si="4"/>
        <v>0.11920292202211755</v>
      </c>
      <c r="G63" s="2">
        <f t="shared" si="2"/>
        <v>0.88079707797788243</v>
      </c>
      <c r="H63" s="31">
        <f t="shared" si="3"/>
        <v>0.88079707797788243</v>
      </c>
    </row>
    <row r="64" spans="1:8" x14ac:dyDescent="0.2">
      <c r="A64" s="2">
        <v>5</v>
      </c>
      <c r="B64">
        <v>55</v>
      </c>
      <c r="C64" t="str">
        <f t="shared" si="1"/>
        <v>Miss</v>
      </c>
      <c r="D64" s="2">
        <v>25</v>
      </c>
      <c r="E64" s="2">
        <f>IF(A64&gt;Data!$B$11*10,0,1)</f>
        <v>0</v>
      </c>
      <c r="F64" s="2">
        <f t="shared" si="4"/>
        <v>0.11920292202211755</v>
      </c>
      <c r="G64" s="2">
        <f t="shared" si="2"/>
        <v>0.88079707797788243</v>
      </c>
      <c r="H64" s="31">
        <f t="shared" si="3"/>
        <v>0.88079707797788243</v>
      </c>
    </row>
    <row r="65" spans="1:8" x14ac:dyDescent="0.2">
      <c r="A65" s="2">
        <v>6</v>
      </c>
      <c r="B65">
        <v>56</v>
      </c>
      <c r="C65" t="str">
        <f t="shared" si="1"/>
        <v>Miss</v>
      </c>
      <c r="D65" s="2">
        <v>25</v>
      </c>
      <c r="E65" s="2">
        <f>IF(A65&gt;Data!$B$11*10,0,1)</f>
        <v>0</v>
      </c>
      <c r="F65" s="2">
        <f t="shared" si="4"/>
        <v>0.11920292202211755</v>
      </c>
      <c r="G65" s="2">
        <f t="shared" si="2"/>
        <v>0.88079707797788243</v>
      </c>
      <c r="H65" s="31">
        <f t="shared" si="3"/>
        <v>0.88079707797788243</v>
      </c>
    </row>
    <row r="66" spans="1:8" x14ac:dyDescent="0.2">
      <c r="A66" s="2">
        <v>7</v>
      </c>
      <c r="B66">
        <v>57</v>
      </c>
      <c r="C66" t="str">
        <f t="shared" si="1"/>
        <v>Miss</v>
      </c>
      <c r="D66" s="2">
        <v>25</v>
      </c>
      <c r="E66" s="2">
        <f>IF(A66&gt;Data!$B$11*10,0,1)</f>
        <v>0</v>
      </c>
      <c r="F66" s="2">
        <f t="shared" si="4"/>
        <v>0.11920292202211755</v>
      </c>
      <c r="G66" s="2">
        <f t="shared" si="2"/>
        <v>0.88079707797788243</v>
      </c>
      <c r="H66" s="31">
        <f t="shared" si="3"/>
        <v>0.88079707797788243</v>
      </c>
    </row>
    <row r="67" spans="1:8" x14ac:dyDescent="0.2">
      <c r="A67" s="2">
        <v>8</v>
      </c>
      <c r="B67">
        <v>58</v>
      </c>
      <c r="C67" t="str">
        <f t="shared" si="1"/>
        <v>Miss</v>
      </c>
      <c r="D67" s="2">
        <v>25</v>
      </c>
      <c r="E67" s="2">
        <f>IF(A67&gt;Data!$B$11*10,0,1)</f>
        <v>0</v>
      </c>
      <c r="F67" s="2">
        <f t="shared" si="4"/>
        <v>0.11920292202211755</v>
      </c>
      <c r="G67" s="2">
        <f t="shared" si="2"/>
        <v>0.88079707797788243</v>
      </c>
      <c r="H67" s="31">
        <f t="shared" si="3"/>
        <v>0.88079707797788243</v>
      </c>
    </row>
    <row r="68" spans="1:8" x14ac:dyDescent="0.2">
      <c r="A68" s="2">
        <v>9</v>
      </c>
      <c r="B68">
        <v>59</v>
      </c>
      <c r="C68" t="str">
        <f t="shared" si="1"/>
        <v>Miss</v>
      </c>
      <c r="D68" s="2">
        <v>25</v>
      </c>
      <c r="E68" s="2">
        <f>IF(A68&gt;Data!$B$11*10,0,1)</f>
        <v>0</v>
      </c>
      <c r="F68" s="2">
        <f t="shared" si="4"/>
        <v>0.11920292202211755</v>
      </c>
      <c r="G68" s="2">
        <f t="shared" si="2"/>
        <v>0.88079707797788243</v>
      </c>
      <c r="H68" s="31">
        <f t="shared" si="3"/>
        <v>0.88079707797788243</v>
      </c>
    </row>
    <row r="69" spans="1:8" x14ac:dyDescent="0.2">
      <c r="A69" s="2">
        <v>10</v>
      </c>
      <c r="B69">
        <v>60</v>
      </c>
      <c r="C69" t="str">
        <f t="shared" si="1"/>
        <v>Miss</v>
      </c>
      <c r="D69" s="2">
        <v>25</v>
      </c>
      <c r="E69" s="2">
        <f>IF(A69&gt;Data!$B$11*10,0,1)</f>
        <v>0</v>
      </c>
      <c r="F69" s="2">
        <f t="shared" si="4"/>
        <v>0.11920292202211755</v>
      </c>
      <c r="G69" s="2">
        <f t="shared" si="2"/>
        <v>0.88079707797788243</v>
      </c>
      <c r="H69" s="31">
        <f t="shared" si="3"/>
        <v>0.88079707797788243</v>
      </c>
    </row>
    <row r="70" spans="1:8" x14ac:dyDescent="0.2">
      <c r="A70" s="2">
        <v>1</v>
      </c>
      <c r="B70">
        <v>61</v>
      </c>
      <c r="C70" t="str">
        <f t="shared" si="1"/>
        <v>Miss</v>
      </c>
      <c r="D70" s="2">
        <v>30</v>
      </c>
      <c r="E70" s="2">
        <f>IF(A70&gt;Data!$B$12*10,0,1)</f>
        <v>0</v>
      </c>
      <c r="F70" s="2">
        <f t="shared" si="4"/>
        <v>4.7425873177566781E-2</v>
      </c>
      <c r="G70" s="2">
        <f t="shared" si="2"/>
        <v>0.95257412682243325</v>
      </c>
      <c r="H70" s="31">
        <f t="shared" si="3"/>
        <v>0.95257412682243325</v>
      </c>
    </row>
    <row r="71" spans="1:8" x14ac:dyDescent="0.2">
      <c r="A71" s="2">
        <v>2</v>
      </c>
      <c r="B71">
        <v>62</v>
      </c>
      <c r="C71" t="str">
        <f t="shared" si="1"/>
        <v>Miss</v>
      </c>
      <c r="D71" s="2">
        <v>30</v>
      </c>
      <c r="E71" s="2">
        <f>IF(A71&gt;Data!$B$12*10,0,1)</f>
        <v>0</v>
      </c>
      <c r="F71" s="2">
        <f t="shared" si="4"/>
        <v>4.7425873177566781E-2</v>
      </c>
      <c r="G71" s="2">
        <f t="shared" si="2"/>
        <v>0.95257412682243325</v>
      </c>
      <c r="H71" s="31">
        <f t="shared" si="3"/>
        <v>0.95257412682243325</v>
      </c>
    </row>
    <row r="72" spans="1:8" x14ac:dyDescent="0.2">
      <c r="A72" s="2">
        <v>3</v>
      </c>
      <c r="B72">
        <v>63</v>
      </c>
      <c r="C72" t="str">
        <f t="shared" si="1"/>
        <v>Miss</v>
      </c>
      <c r="D72" s="2">
        <v>30</v>
      </c>
      <c r="E72" s="2">
        <f>IF(A72&gt;Data!$B$12*10,0,1)</f>
        <v>0</v>
      </c>
      <c r="F72" s="2">
        <f t="shared" si="4"/>
        <v>4.7425873177566781E-2</v>
      </c>
      <c r="G72" s="2">
        <f t="shared" si="2"/>
        <v>0.95257412682243325</v>
      </c>
      <c r="H72" s="31">
        <f t="shared" si="3"/>
        <v>0.95257412682243325</v>
      </c>
    </row>
    <row r="73" spans="1:8" x14ac:dyDescent="0.2">
      <c r="A73" s="2">
        <v>4</v>
      </c>
      <c r="B73">
        <v>64</v>
      </c>
      <c r="C73" t="str">
        <f t="shared" si="1"/>
        <v>Miss</v>
      </c>
      <c r="D73" s="2">
        <v>30</v>
      </c>
      <c r="E73" s="2">
        <f>IF(A73&gt;Data!$B$12*10,0,1)</f>
        <v>0</v>
      </c>
      <c r="F73" s="2">
        <f t="shared" si="4"/>
        <v>4.7425873177566781E-2</v>
      </c>
      <c r="G73" s="2">
        <f t="shared" si="2"/>
        <v>0.95257412682243325</v>
      </c>
      <c r="H73" s="31">
        <f t="shared" si="3"/>
        <v>0.95257412682243325</v>
      </c>
    </row>
    <row r="74" spans="1:8" x14ac:dyDescent="0.2">
      <c r="A74" s="2">
        <v>5</v>
      </c>
      <c r="B74">
        <v>65</v>
      </c>
      <c r="C74" t="str">
        <f t="shared" si="1"/>
        <v>Miss</v>
      </c>
      <c r="D74" s="2">
        <v>30</v>
      </c>
      <c r="E74" s="2">
        <f>IF(A74&gt;Data!$B$12*10,0,1)</f>
        <v>0</v>
      </c>
      <c r="F74" s="2">
        <f t="shared" ref="F74:F79" si="5">1/(1+EXP(-$D$3-$E$3*D74))</f>
        <v>4.7425873177566781E-2</v>
      </c>
      <c r="G74" s="2">
        <f t="shared" si="2"/>
        <v>0.95257412682243325</v>
      </c>
      <c r="H74" s="31">
        <f t="shared" si="3"/>
        <v>0.95257412682243325</v>
      </c>
    </row>
    <row r="75" spans="1:8" x14ac:dyDescent="0.2">
      <c r="A75" s="2">
        <v>6</v>
      </c>
      <c r="B75">
        <v>66</v>
      </c>
      <c r="C75" t="str">
        <f>IF(E75=1,"Made",IF(E75=0,"Miss",""))</f>
        <v>Miss</v>
      </c>
      <c r="D75" s="2">
        <v>30</v>
      </c>
      <c r="E75" s="2">
        <f>IF(A75&gt;Data!$B$12*10,0,1)</f>
        <v>0</v>
      </c>
      <c r="F75" s="2">
        <f t="shared" si="5"/>
        <v>4.7425873177566781E-2</v>
      </c>
      <c r="G75" s="2">
        <f>1-F75</f>
        <v>0.95257412682243325</v>
      </c>
      <c r="H75" s="31">
        <f>F75^E75*G75^(1-E75)</f>
        <v>0.95257412682243325</v>
      </c>
    </row>
    <row r="76" spans="1:8" x14ac:dyDescent="0.2">
      <c r="A76" s="2">
        <v>7</v>
      </c>
      <c r="B76">
        <v>67</v>
      </c>
      <c r="C76" t="str">
        <f>IF(E76=1,"Made",IF(E76=0,"Miss",""))</f>
        <v>Miss</v>
      </c>
      <c r="D76" s="2">
        <v>30</v>
      </c>
      <c r="E76" s="2">
        <f>IF(A76&gt;Data!$B$12*10,0,1)</f>
        <v>0</v>
      </c>
      <c r="F76" s="2">
        <f t="shared" si="5"/>
        <v>4.7425873177566781E-2</v>
      </c>
      <c r="G76" s="2">
        <f>1-F76</f>
        <v>0.95257412682243325</v>
      </c>
      <c r="H76" s="31">
        <f>F76^E76*G76^(1-E76)</f>
        <v>0.95257412682243325</v>
      </c>
    </row>
    <row r="77" spans="1:8" x14ac:dyDescent="0.2">
      <c r="A77" s="2">
        <v>8</v>
      </c>
      <c r="B77">
        <v>68</v>
      </c>
      <c r="C77" t="str">
        <f>IF(E77=1,"Made",IF(E77=0,"Miss",""))</f>
        <v>Miss</v>
      </c>
      <c r="D77" s="2">
        <v>30</v>
      </c>
      <c r="E77" s="2">
        <f>IF(A77&gt;Data!$B$12*10,0,1)</f>
        <v>0</v>
      </c>
      <c r="F77" s="2">
        <f t="shared" si="5"/>
        <v>4.7425873177566781E-2</v>
      </c>
      <c r="G77" s="2">
        <f>1-F77</f>
        <v>0.95257412682243325</v>
      </c>
      <c r="H77" s="31">
        <f>F77^E77*G77^(1-E77)</f>
        <v>0.95257412682243325</v>
      </c>
    </row>
    <row r="78" spans="1:8" x14ac:dyDescent="0.2">
      <c r="A78" s="2">
        <v>9</v>
      </c>
      <c r="B78">
        <v>69</v>
      </c>
      <c r="C78" t="str">
        <f>IF(E78=1,"Made",IF(E78=0,"Miss",""))</f>
        <v>Miss</v>
      </c>
      <c r="D78" s="2">
        <v>30</v>
      </c>
      <c r="E78" s="2">
        <f>IF(A78&gt;Data!$B$12*10,0,1)</f>
        <v>0</v>
      </c>
      <c r="F78" s="2">
        <f t="shared" si="5"/>
        <v>4.7425873177566781E-2</v>
      </c>
      <c r="G78" s="2">
        <f>1-F78</f>
        <v>0.95257412682243325</v>
      </c>
      <c r="H78" s="31">
        <f>F78^E78*G78^(1-E78)</f>
        <v>0.95257412682243325</v>
      </c>
    </row>
    <row r="79" spans="1:8" x14ac:dyDescent="0.2">
      <c r="A79" s="2">
        <v>10</v>
      </c>
      <c r="B79">
        <v>70</v>
      </c>
      <c r="C79" t="str">
        <f>IF(E79=1,"Made",IF(E79=0,"Miss",""))</f>
        <v>Miss</v>
      </c>
      <c r="D79" s="2">
        <v>30</v>
      </c>
      <c r="E79" s="2">
        <f>IF(A79&gt;Data!$B$12*10,0,1)</f>
        <v>0</v>
      </c>
      <c r="F79" s="2">
        <f t="shared" si="5"/>
        <v>4.7425873177566781E-2</v>
      </c>
      <c r="G79" s="2">
        <f>1-F79</f>
        <v>0.95257412682243325</v>
      </c>
      <c r="H79" s="31">
        <f>F79^E79*G79^(1-E79)</f>
        <v>0.95257412682243325</v>
      </c>
    </row>
  </sheetData>
  <mergeCells count="1">
    <mergeCell ref="J7:T7"/>
  </mergeCells>
  <phoneticPr fontId="3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2" shapeId="5122" r:id="rId4">
          <objectPr defaultSize="0" autoLine="0" autoPict="0" r:id="rId5">
            <anchor moveWithCells="1">
              <from>
                <xdr:col>3</xdr:col>
                <xdr:colOff>38100</xdr:colOff>
                <xdr:row>3</xdr:row>
                <xdr:rowOff>38100</xdr:rowOff>
              </from>
              <to>
                <xdr:col>4</xdr:col>
                <xdr:colOff>752475</xdr:colOff>
                <xdr:row>6</xdr:row>
                <xdr:rowOff>152400</xdr:rowOff>
              </to>
            </anchor>
          </objectPr>
        </oleObject>
      </mc:Choice>
      <mc:Fallback>
        <oleObject progId="Equation.2" shapeId="512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1"/>
  <sheetViews>
    <sheetView workbookViewId="0">
      <selection activeCell="O10" sqref="O10"/>
    </sheetView>
  </sheetViews>
  <sheetFormatPr defaultRowHeight="12.75" x14ac:dyDescent="0.2"/>
  <cols>
    <col min="2" max="3" width="11.28515625" customWidth="1"/>
    <col min="4" max="4" width="5.5703125" style="2" customWidth="1"/>
    <col min="5" max="6" width="6" style="2" customWidth="1"/>
    <col min="7" max="7" width="10.7109375" customWidth="1"/>
  </cols>
  <sheetData>
    <row r="1" spans="1:21" ht="15" x14ac:dyDescent="0.25">
      <c r="A1" s="14" t="s">
        <v>10</v>
      </c>
      <c r="B1" s="14" t="s">
        <v>11</v>
      </c>
      <c r="C1" s="15" t="s">
        <v>21</v>
      </c>
      <c r="G1" s="75">
        <f>SUM(G5:G11)</f>
        <v>7.4326491759470021E-3</v>
      </c>
      <c r="H1" s="76" t="s">
        <v>9</v>
      </c>
      <c r="K1" s="16">
        <v>2.0884</v>
      </c>
      <c r="L1" s="16">
        <v>-7.0900000000000005E-2</v>
      </c>
      <c r="M1" s="17">
        <v>-3.8999999999999998E-3</v>
      </c>
      <c r="Q1" t="s">
        <v>31</v>
      </c>
      <c r="R1" t="s">
        <v>32</v>
      </c>
      <c r="S1" t="s">
        <v>28</v>
      </c>
      <c r="T1" t="s">
        <v>1</v>
      </c>
      <c r="U1" s="38" t="s">
        <v>168</v>
      </c>
    </row>
    <row r="2" spans="1:21" ht="14.25" x14ac:dyDescent="0.2">
      <c r="A2" s="16">
        <v>2.0884</v>
      </c>
      <c r="B2" s="16">
        <v>-7.0900000000000005E-2</v>
      </c>
      <c r="C2" s="17">
        <v>-3.8999999999999998E-3</v>
      </c>
      <c r="E2" s="73"/>
      <c r="F2" s="73"/>
      <c r="G2" s="73" t="s">
        <v>150</v>
      </c>
      <c r="H2" s="4" t="s">
        <v>23</v>
      </c>
      <c r="I2" s="74" t="s">
        <v>22</v>
      </c>
      <c r="Q2" s="2">
        <v>1</v>
      </c>
      <c r="R2">
        <v>1</v>
      </c>
      <c r="S2" t="s">
        <v>3</v>
      </c>
      <c r="T2" s="2">
        <v>1</v>
      </c>
      <c r="U2" s="2">
        <f>T2^2</f>
        <v>1</v>
      </c>
    </row>
    <row r="3" spans="1:21" x14ac:dyDescent="0.2">
      <c r="A3" s="21" t="s">
        <v>24</v>
      </c>
      <c r="B3" t="s">
        <v>5</v>
      </c>
      <c r="D3"/>
      <c r="E3" s="72" t="s">
        <v>13</v>
      </c>
      <c r="F3" s="73" t="s">
        <v>13</v>
      </c>
      <c r="G3" s="2" t="s">
        <v>14</v>
      </c>
      <c r="H3" s="2" t="s">
        <v>25</v>
      </c>
      <c r="Q3" s="2">
        <v>2</v>
      </c>
      <c r="R3">
        <v>2</v>
      </c>
      <c r="S3" t="s">
        <v>3</v>
      </c>
      <c r="T3" s="2">
        <v>1</v>
      </c>
      <c r="U3" s="2">
        <f t="shared" ref="U3:U66" si="0">T3^2</f>
        <v>1</v>
      </c>
    </row>
    <row r="4" spans="1:21" x14ac:dyDescent="0.2">
      <c r="A4" t="s">
        <v>1</v>
      </c>
      <c r="B4" s="38" t="s">
        <v>148</v>
      </c>
      <c r="C4" s="2" t="s">
        <v>4</v>
      </c>
      <c r="D4" s="2" t="s">
        <v>3</v>
      </c>
      <c r="E4" s="2" t="s">
        <v>3</v>
      </c>
      <c r="F4" s="2" t="s">
        <v>26</v>
      </c>
      <c r="G4" s="2" t="s">
        <v>15</v>
      </c>
      <c r="H4" s="73" t="s">
        <v>149</v>
      </c>
      <c r="Q4" s="2">
        <v>3</v>
      </c>
      <c r="R4">
        <v>3</v>
      </c>
      <c r="S4" t="s">
        <v>3</v>
      </c>
      <c r="T4" s="2">
        <v>1</v>
      </c>
      <c r="U4" s="2">
        <f t="shared" si="0"/>
        <v>1</v>
      </c>
    </row>
    <row r="5" spans="1:21" x14ac:dyDescent="0.2">
      <c r="A5" s="2">
        <v>1</v>
      </c>
      <c r="B5">
        <f t="shared" ref="B5:B13" si="1">1/(1+EXP(-$A$2-$B$2*A5-$C$2*A5^2))</f>
        <v>0.88221761212483962</v>
      </c>
      <c r="C5" s="2">
        <v>10</v>
      </c>
      <c r="D5" s="2">
        <f>Data!C6</f>
        <v>9</v>
      </c>
      <c r="E5" s="3">
        <f t="shared" ref="E5:E11" si="2">D5/C5</f>
        <v>0.9</v>
      </c>
      <c r="F5" s="1">
        <f t="shared" ref="F5:F11" si="3">1-E5</f>
        <v>9.9999999999999978E-2</v>
      </c>
      <c r="G5">
        <f t="shared" ref="G5:G11" si="4">(B5-E5)^2</f>
        <v>3.162133185426516E-4</v>
      </c>
      <c r="H5">
        <f t="shared" ref="H5:H11" si="5">E5/(1-E5)</f>
        <v>9.0000000000000018</v>
      </c>
      <c r="I5">
        <f t="shared" ref="I5:I11" si="6">LN(H5)</f>
        <v>2.1972245773362196</v>
      </c>
      <c r="Q5" s="2">
        <v>4</v>
      </c>
      <c r="R5">
        <v>4</v>
      </c>
      <c r="S5" t="s">
        <v>3</v>
      </c>
      <c r="T5" s="2">
        <v>1</v>
      </c>
      <c r="U5" s="2">
        <f t="shared" si="0"/>
        <v>1</v>
      </c>
    </row>
    <row r="6" spans="1:21" x14ac:dyDescent="0.2">
      <c r="A6" s="2">
        <v>5</v>
      </c>
      <c r="B6">
        <f t="shared" si="1"/>
        <v>0.83704448939527576</v>
      </c>
      <c r="C6" s="2">
        <v>10</v>
      </c>
      <c r="D6" s="2">
        <f>Data!C7</f>
        <v>8</v>
      </c>
      <c r="E6" s="3">
        <f t="shared" si="2"/>
        <v>0.8</v>
      </c>
      <c r="F6" s="1">
        <f t="shared" si="3"/>
        <v>0.19999999999999996</v>
      </c>
      <c r="G6">
        <f t="shared" si="4"/>
        <v>1.3722941945566948E-3</v>
      </c>
      <c r="H6">
        <f t="shared" si="5"/>
        <v>4.0000000000000009</v>
      </c>
      <c r="I6">
        <f t="shared" si="6"/>
        <v>1.3862943611198908</v>
      </c>
      <c r="Q6" s="2">
        <v>5</v>
      </c>
      <c r="R6">
        <v>5</v>
      </c>
      <c r="S6" t="s">
        <v>3</v>
      </c>
      <c r="T6" s="2">
        <v>1</v>
      </c>
      <c r="U6" s="2">
        <f t="shared" si="0"/>
        <v>1</v>
      </c>
    </row>
    <row r="7" spans="1:21" x14ac:dyDescent="0.2">
      <c r="A7" s="2">
        <v>10</v>
      </c>
      <c r="B7">
        <f t="shared" si="1"/>
        <v>0.7289693948266277</v>
      </c>
      <c r="C7" s="2">
        <v>10</v>
      </c>
      <c r="D7" s="2">
        <f>Data!C8</f>
        <v>7</v>
      </c>
      <c r="E7" s="3">
        <f t="shared" si="2"/>
        <v>0.7</v>
      </c>
      <c r="F7" s="1">
        <f t="shared" si="3"/>
        <v>0.30000000000000004</v>
      </c>
      <c r="G7">
        <f t="shared" si="4"/>
        <v>8.392258366210465E-4</v>
      </c>
      <c r="H7">
        <f t="shared" si="5"/>
        <v>2.333333333333333</v>
      </c>
      <c r="I7">
        <f t="shared" si="6"/>
        <v>0.84729786038720345</v>
      </c>
      <c r="Q7" s="2">
        <v>6</v>
      </c>
      <c r="R7">
        <v>6</v>
      </c>
      <c r="S7" t="s">
        <v>3</v>
      </c>
      <c r="T7" s="2">
        <v>1</v>
      </c>
      <c r="U7" s="2">
        <f t="shared" si="0"/>
        <v>1</v>
      </c>
    </row>
    <row r="8" spans="1:21" x14ac:dyDescent="0.2">
      <c r="A8" s="2">
        <v>15</v>
      </c>
      <c r="B8">
        <f t="shared" si="1"/>
        <v>0.5367834253824999</v>
      </c>
      <c r="C8" s="2">
        <v>10</v>
      </c>
      <c r="D8" s="2">
        <f>Data!C9</f>
        <v>6</v>
      </c>
      <c r="E8" s="3">
        <f t="shared" si="2"/>
        <v>0.6</v>
      </c>
      <c r="F8" s="1">
        <f t="shared" si="3"/>
        <v>0.4</v>
      </c>
      <c r="G8">
        <f t="shared" si="4"/>
        <v>3.9963353063699547E-3</v>
      </c>
      <c r="H8">
        <f t="shared" si="5"/>
        <v>1.4999999999999998</v>
      </c>
      <c r="I8">
        <f t="shared" si="6"/>
        <v>0.40546510810816422</v>
      </c>
      <c r="Q8" s="2">
        <v>7</v>
      </c>
      <c r="R8">
        <v>7</v>
      </c>
      <c r="S8" t="s">
        <v>3</v>
      </c>
      <c r="T8" s="2">
        <v>1</v>
      </c>
      <c r="U8" s="2">
        <f t="shared" si="0"/>
        <v>1</v>
      </c>
    </row>
    <row r="9" spans="1:21" x14ac:dyDescent="0.2">
      <c r="A9" s="2">
        <v>20</v>
      </c>
      <c r="B9">
        <f t="shared" si="1"/>
        <v>0.29119238028889355</v>
      </c>
      <c r="C9" s="2">
        <v>10</v>
      </c>
      <c r="D9" s="2">
        <f>Data!C10</f>
        <v>3</v>
      </c>
      <c r="E9" s="3">
        <f t="shared" si="2"/>
        <v>0.3</v>
      </c>
      <c r="F9" s="1">
        <f t="shared" si="3"/>
        <v>0.7</v>
      </c>
      <c r="G9">
        <f t="shared" si="4"/>
        <v>7.7574164975470689E-5</v>
      </c>
      <c r="H9">
        <f t="shared" si="5"/>
        <v>0.4285714285714286</v>
      </c>
      <c r="I9">
        <f t="shared" si="6"/>
        <v>-0.84729786038720356</v>
      </c>
      <c r="Q9" s="2">
        <v>8</v>
      </c>
      <c r="R9">
        <v>8</v>
      </c>
      <c r="S9" t="s">
        <v>3</v>
      </c>
      <c r="T9" s="2">
        <v>1</v>
      </c>
      <c r="U9" s="2">
        <f t="shared" si="0"/>
        <v>1</v>
      </c>
    </row>
    <row r="10" spans="1:21" x14ac:dyDescent="0.2">
      <c r="A10" s="2">
        <v>25</v>
      </c>
      <c r="B10">
        <f t="shared" si="1"/>
        <v>0.10701507376211747</v>
      </c>
      <c r="C10" s="2">
        <v>10</v>
      </c>
      <c r="D10" s="2">
        <f>Data!C11</f>
        <v>1</v>
      </c>
      <c r="E10" s="3">
        <f t="shared" si="2"/>
        <v>0.1</v>
      </c>
      <c r="F10" s="1">
        <f t="shared" si="3"/>
        <v>0.9</v>
      </c>
      <c r="G10">
        <f t="shared" si="4"/>
        <v>4.9211259887948856E-5</v>
      </c>
      <c r="H10">
        <f t="shared" si="5"/>
        <v>0.11111111111111112</v>
      </c>
      <c r="I10">
        <f t="shared" si="6"/>
        <v>-2.1972245773362191</v>
      </c>
      <c r="Q10" s="2">
        <v>9</v>
      </c>
      <c r="R10">
        <v>9</v>
      </c>
      <c r="S10" t="s">
        <v>3</v>
      </c>
      <c r="T10" s="2">
        <v>1</v>
      </c>
      <c r="U10" s="2">
        <f t="shared" si="0"/>
        <v>1</v>
      </c>
    </row>
    <row r="11" spans="1:21" ht="13.5" thickBot="1" x14ac:dyDescent="0.25">
      <c r="A11" s="2">
        <v>30</v>
      </c>
      <c r="B11" s="2">
        <f t="shared" si="1"/>
        <v>2.7960598974149934E-2</v>
      </c>
      <c r="C11" s="2">
        <v>10</v>
      </c>
      <c r="D11" s="2">
        <f>Data!C12</f>
        <v>0</v>
      </c>
      <c r="E11" s="3">
        <f t="shared" si="2"/>
        <v>0</v>
      </c>
      <c r="F11" s="1">
        <f t="shared" si="3"/>
        <v>1</v>
      </c>
      <c r="G11" s="18">
        <f t="shared" si="4"/>
        <v>7.8179509499323437E-4</v>
      </c>
      <c r="H11">
        <f t="shared" si="5"/>
        <v>0</v>
      </c>
      <c r="I11" t="e">
        <f t="shared" si="6"/>
        <v>#NUM!</v>
      </c>
      <c r="Q11" s="2">
        <v>10</v>
      </c>
      <c r="R11">
        <v>10</v>
      </c>
      <c r="S11" t="s">
        <v>26</v>
      </c>
      <c r="T11" s="2">
        <v>1</v>
      </c>
      <c r="U11" s="2">
        <f t="shared" si="0"/>
        <v>1</v>
      </c>
    </row>
    <row r="12" spans="1:21" x14ac:dyDescent="0.2">
      <c r="A12" s="2">
        <v>35</v>
      </c>
      <c r="B12" s="2">
        <f t="shared" si="1"/>
        <v>5.6490658590289695E-3</v>
      </c>
      <c r="G12">
        <f>SUM(G5:G11)</f>
        <v>7.4326491759470021E-3</v>
      </c>
      <c r="H12">
        <v>7.4326491759470021E-3</v>
      </c>
      <c r="Q12" s="2">
        <v>1</v>
      </c>
      <c r="R12">
        <v>11</v>
      </c>
      <c r="S12" t="s">
        <v>3</v>
      </c>
      <c r="T12" s="2">
        <v>5</v>
      </c>
      <c r="U12" s="2">
        <f t="shared" si="0"/>
        <v>25</v>
      </c>
    </row>
    <row r="13" spans="1:21" x14ac:dyDescent="0.2">
      <c r="A13" s="2">
        <v>40</v>
      </c>
      <c r="B13" s="2">
        <f t="shared" si="1"/>
        <v>9.2240807588111486E-4</v>
      </c>
      <c r="Q13" s="2">
        <v>2</v>
      </c>
      <c r="R13">
        <v>12</v>
      </c>
      <c r="S13" t="s">
        <v>3</v>
      </c>
      <c r="T13" s="2">
        <v>5</v>
      </c>
      <c r="U13" s="2">
        <f t="shared" si="0"/>
        <v>25</v>
      </c>
    </row>
    <row r="14" spans="1:21" x14ac:dyDescent="0.2">
      <c r="Q14" s="2">
        <v>3</v>
      </c>
      <c r="R14">
        <v>13</v>
      </c>
      <c r="S14" t="s">
        <v>3</v>
      </c>
      <c r="T14" s="2">
        <v>5</v>
      </c>
      <c r="U14" s="2">
        <f t="shared" si="0"/>
        <v>25</v>
      </c>
    </row>
    <row r="15" spans="1:21" x14ac:dyDescent="0.2">
      <c r="Q15" s="2">
        <v>4</v>
      </c>
      <c r="R15">
        <v>14</v>
      </c>
      <c r="S15" t="s">
        <v>3</v>
      </c>
      <c r="T15" s="2">
        <v>5</v>
      </c>
      <c r="U15" s="2">
        <f t="shared" si="0"/>
        <v>25</v>
      </c>
    </row>
    <row r="16" spans="1:21" x14ac:dyDescent="0.2">
      <c r="Q16" s="2">
        <v>5</v>
      </c>
      <c r="R16">
        <v>15</v>
      </c>
      <c r="S16" t="s">
        <v>3</v>
      </c>
      <c r="T16" s="2">
        <v>5</v>
      </c>
      <c r="U16" s="2">
        <f t="shared" si="0"/>
        <v>25</v>
      </c>
    </row>
    <row r="17" spans="1:21" x14ac:dyDescent="0.2">
      <c r="Q17" s="2">
        <v>6</v>
      </c>
      <c r="R17">
        <v>16</v>
      </c>
      <c r="S17" t="s">
        <v>3</v>
      </c>
      <c r="T17" s="2">
        <v>5</v>
      </c>
      <c r="U17" s="2">
        <f t="shared" si="0"/>
        <v>25</v>
      </c>
    </row>
    <row r="18" spans="1:21" x14ac:dyDescent="0.2">
      <c r="A18" s="56" t="s">
        <v>151</v>
      </c>
      <c r="B18" s="56"/>
      <c r="C18" s="56"/>
      <c r="D18" s="77"/>
      <c r="Q18" s="2">
        <v>7</v>
      </c>
      <c r="R18">
        <v>17</v>
      </c>
      <c r="S18" t="s">
        <v>3</v>
      </c>
      <c r="T18" s="2">
        <v>5</v>
      </c>
      <c r="U18" s="2">
        <f t="shared" si="0"/>
        <v>25</v>
      </c>
    </row>
    <row r="19" spans="1:21" x14ac:dyDescent="0.2">
      <c r="A19" s="78">
        <v>1.8831162172963576</v>
      </c>
      <c r="B19" s="78">
        <v>-3.31951167819158E-2</v>
      </c>
      <c r="C19" s="79">
        <v>-5.0946577110379931E-3</v>
      </c>
      <c r="D19" s="77"/>
      <c r="Q19" s="2">
        <v>8</v>
      </c>
      <c r="R19">
        <v>18</v>
      </c>
      <c r="S19" t="s">
        <v>3</v>
      </c>
      <c r="T19" s="2">
        <v>5</v>
      </c>
      <c r="U19" s="2">
        <f t="shared" si="0"/>
        <v>25</v>
      </c>
    </row>
    <row r="20" spans="1:21" x14ac:dyDescent="0.2">
      <c r="A20" s="56">
        <v>6.1048963684404017E-3</v>
      </c>
      <c r="B20" s="56" t="s">
        <v>9</v>
      </c>
      <c r="C20" s="56"/>
      <c r="D20" s="77"/>
      <c r="Q20" s="2">
        <v>9</v>
      </c>
      <c r="R20">
        <v>19</v>
      </c>
      <c r="S20" t="s">
        <v>26</v>
      </c>
      <c r="T20" s="2">
        <v>5</v>
      </c>
      <c r="U20" s="2">
        <f t="shared" si="0"/>
        <v>25</v>
      </c>
    </row>
    <row r="21" spans="1:21" x14ac:dyDescent="0.2">
      <c r="Q21" s="2">
        <v>10</v>
      </c>
      <c r="R21">
        <v>20</v>
      </c>
      <c r="S21" t="s">
        <v>26</v>
      </c>
      <c r="T21" s="2">
        <v>5</v>
      </c>
      <c r="U21" s="2">
        <f t="shared" si="0"/>
        <v>25</v>
      </c>
    </row>
    <row r="22" spans="1:21" x14ac:dyDescent="0.2">
      <c r="A22" s="16">
        <v>2.0884</v>
      </c>
      <c r="B22" s="16">
        <v>-7.0900000000000005E-2</v>
      </c>
      <c r="C22" s="17">
        <v>-3.8999999999999998E-3</v>
      </c>
      <c r="Q22" s="2">
        <v>1</v>
      </c>
      <c r="R22">
        <v>21</v>
      </c>
      <c r="S22" t="s">
        <v>3</v>
      </c>
      <c r="T22" s="2">
        <v>10</v>
      </c>
      <c r="U22" s="2">
        <f t="shared" si="0"/>
        <v>100</v>
      </c>
    </row>
    <row r="23" spans="1:21" x14ac:dyDescent="0.2">
      <c r="A23" s="95">
        <v>7.4326491759470021E-3</v>
      </c>
      <c r="B23" s="95" t="s">
        <v>9</v>
      </c>
      <c r="Q23" s="2">
        <v>2</v>
      </c>
      <c r="R23">
        <v>22</v>
      </c>
      <c r="S23" t="s">
        <v>3</v>
      </c>
      <c r="T23" s="2">
        <v>10</v>
      </c>
      <c r="U23" s="2">
        <f t="shared" si="0"/>
        <v>100</v>
      </c>
    </row>
    <row r="24" spans="1:21" x14ac:dyDescent="0.2">
      <c r="Q24" s="2">
        <v>3</v>
      </c>
      <c r="R24">
        <v>23</v>
      </c>
      <c r="S24" t="s">
        <v>3</v>
      </c>
      <c r="T24" s="2">
        <v>10</v>
      </c>
      <c r="U24" s="2">
        <f t="shared" si="0"/>
        <v>100</v>
      </c>
    </row>
    <row r="25" spans="1:21" x14ac:dyDescent="0.2">
      <c r="A25" s="80" t="s">
        <v>169</v>
      </c>
      <c r="B25" s="80"/>
      <c r="C25" s="80"/>
      <c r="Q25" s="2">
        <v>4</v>
      </c>
      <c r="R25">
        <v>24</v>
      </c>
      <c r="S25" t="s">
        <v>3</v>
      </c>
      <c r="T25" s="2">
        <v>10</v>
      </c>
      <c r="U25" s="2">
        <f t="shared" si="0"/>
        <v>100</v>
      </c>
    </row>
    <row r="26" spans="1:21" x14ac:dyDescent="0.2">
      <c r="A26" s="80" t="s">
        <v>10</v>
      </c>
      <c r="B26" s="80" t="s">
        <v>11</v>
      </c>
      <c r="C26" s="80" t="s">
        <v>21</v>
      </c>
      <c r="Q26" s="2">
        <v>5</v>
      </c>
      <c r="R26">
        <v>25</v>
      </c>
      <c r="S26" t="s">
        <v>3</v>
      </c>
      <c r="T26" s="2">
        <v>10</v>
      </c>
      <c r="U26" s="2">
        <f t="shared" si="0"/>
        <v>100</v>
      </c>
    </row>
    <row r="27" spans="1:21" x14ac:dyDescent="0.2">
      <c r="A27" s="80">
        <v>1.873691</v>
      </c>
      <c r="B27" s="80">
        <v>-1.99709E-2</v>
      </c>
      <c r="C27" s="80">
        <v>-5.9332999999999999E-3</v>
      </c>
      <c r="Q27" s="2">
        <v>6</v>
      </c>
      <c r="R27">
        <v>26</v>
      </c>
      <c r="S27" t="s">
        <v>3</v>
      </c>
      <c r="T27" s="2">
        <v>10</v>
      </c>
      <c r="U27" s="2">
        <f t="shared" si="0"/>
        <v>100</v>
      </c>
    </row>
    <row r="28" spans="1:21" x14ac:dyDescent="0.2">
      <c r="A28" s="81">
        <v>6.9187234767644525E-3</v>
      </c>
      <c r="B28" s="81" t="s">
        <v>9</v>
      </c>
      <c r="Q28" s="2">
        <v>7</v>
      </c>
      <c r="R28">
        <v>27</v>
      </c>
      <c r="S28" t="s">
        <v>3</v>
      </c>
      <c r="T28" s="2">
        <v>10</v>
      </c>
      <c r="U28" s="2">
        <f t="shared" si="0"/>
        <v>100</v>
      </c>
    </row>
    <row r="29" spans="1:21" x14ac:dyDescent="0.2">
      <c r="Q29" s="2">
        <v>8</v>
      </c>
      <c r="R29">
        <v>28</v>
      </c>
      <c r="S29" t="s">
        <v>26</v>
      </c>
      <c r="T29" s="2">
        <v>10</v>
      </c>
      <c r="U29" s="2">
        <f t="shared" si="0"/>
        <v>100</v>
      </c>
    </row>
    <row r="30" spans="1:21" x14ac:dyDescent="0.2">
      <c r="Q30" s="2">
        <v>9</v>
      </c>
      <c r="R30">
        <v>29</v>
      </c>
      <c r="S30" t="s">
        <v>26</v>
      </c>
      <c r="T30" s="2">
        <v>10</v>
      </c>
      <c r="U30" s="2">
        <f t="shared" si="0"/>
        <v>100</v>
      </c>
    </row>
    <row r="31" spans="1:21" x14ac:dyDescent="0.2">
      <c r="Q31" s="2">
        <v>10</v>
      </c>
      <c r="R31">
        <v>30</v>
      </c>
      <c r="S31" t="s">
        <v>26</v>
      </c>
      <c r="T31" s="2">
        <v>10</v>
      </c>
      <c r="U31" s="2">
        <f t="shared" si="0"/>
        <v>100</v>
      </c>
    </row>
    <row r="32" spans="1:21" x14ac:dyDescent="0.2">
      <c r="Q32" s="2">
        <v>1</v>
      </c>
      <c r="R32">
        <v>31</v>
      </c>
      <c r="S32" t="s">
        <v>3</v>
      </c>
      <c r="T32" s="2">
        <v>15</v>
      </c>
      <c r="U32" s="2">
        <f t="shared" si="0"/>
        <v>225</v>
      </c>
    </row>
    <row r="33" spans="17:21" x14ac:dyDescent="0.2">
      <c r="Q33" s="2">
        <v>2</v>
      </c>
      <c r="R33">
        <v>32</v>
      </c>
      <c r="S33" t="s">
        <v>3</v>
      </c>
      <c r="T33" s="2">
        <v>15</v>
      </c>
      <c r="U33" s="2">
        <f t="shared" si="0"/>
        <v>225</v>
      </c>
    </row>
    <row r="34" spans="17:21" x14ac:dyDescent="0.2">
      <c r="Q34" s="2">
        <v>3</v>
      </c>
      <c r="R34">
        <v>33</v>
      </c>
      <c r="S34" t="s">
        <v>3</v>
      </c>
      <c r="T34" s="2">
        <v>15</v>
      </c>
      <c r="U34" s="2">
        <f t="shared" si="0"/>
        <v>225</v>
      </c>
    </row>
    <row r="35" spans="17:21" x14ac:dyDescent="0.2">
      <c r="Q35" s="2">
        <v>4</v>
      </c>
      <c r="R35">
        <v>34</v>
      </c>
      <c r="S35" t="s">
        <v>3</v>
      </c>
      <c r="T35" s="2">
        <v>15</v>
      </c>
      <c r="U35" s="2">
        <f t="shared" si="0"/>
        <v>225</v>
      </c>
    </row>
    <row r="36" spans="17:21" x14ac:dyDescent="0.2">
      <c r="Q36" s="2">
        <v>5</v>
      </c>
      <c r="R36">
        <v>35</v>
      </c>
      <c r="S36" t="s">
        <v>3</v>
      </c>
      <c r="T36" s="2">
        <v>15</v>
      </c>
      <c r="U36" s="2">
        <f t="shared" si="0"/>
        <v>225</v>
      </c>
    </row>
    <row r="37" spans="17:21" x14ac:dyDescent="0.2">
      <c r="Q37" s="2">
        <v>6</v>
      </c>
      <c r="R37">
        <v>36</v>
      </c>
      <c r="S37" t="s">
        <v>3</v>
      </c>
      <c r="T37" s="2">
        <v>15</v>
      </c>
      <c r="U37" s="2">
        <f t="shared" si="0"/>
        <v>225</v>
      </c>
    </row>
    <row r="38" spans="17:21" x14ac:dyDescent="0.2">
      <c r="Q38" s="2">
        <v>7</v>
      </c>
      <c r="R38">
        <v>37</v>
      </c>
      <c r="S38" t="s">
        <v>26</v>
      </c>
      <c r="T38" s="2">
        <v>15</v>
      </c>
      <c r="U38" s="2">
        <f t="shared" si="0"/>
        <v>225</v>
      </c>
    </row>
    <row r="39" spans="17:21" x14ac:dyDescent="0.2">
      <c r="Q39" s="2">
        <v>8</v>
      </c>
      <c r="R39">
        <v>38</v>
      </c>
      <c r="S39" t="s">
        <v>26</v>
      </c>
      <c r="T39" s="2">
        <v>15</v>
      </c>
      <c r="U39" s="2">
        <f t="shared" si="0"/>
        <v>225</v>
      </c>
    </row>
    <row r="40" spans="17:21" x14ac:dyDescent="0.2">
      <c r="Q40" s="2">
        <v>9</v>
      </c>
      <c r="R40">
        <v>39</v>
      </c>
      <c r="S40" t="s">
        <v>26</v>
      </c>
      <c r="T40" s="2">
        <v>15</v>
      </c>
      <c r="U40" s="2">
        <f t="shared" si="0"/>
        <v>225</v>
      </c>
    </row>
    <row r="41" spans="17:21" x14ac:dyDescent="0.2">
      <c r="Q41" s="2">
        <v>10</v>
      </c>
      <c r="R41">
        <v>40</v>
      </c>
      <c r="S41" t="s">
        <v>26</v>
      </c>
      <c r="T41" s="2">
        <v>15</v>
      </c>
      <c r="U41" s="2">
        <f t="shared" si="0"/>
        <v>225</v>
      </c>
    </row>
    <row r="42" spans="17:21" x14ac:dyDescent="0.2">
      <c r="Q42" s="2">
        <v>1</v>
      </c>
      <c r="R42">
        <v>41</v>
      </c>
      <c r="S42" t="s">
        <v>3</v>
      </c>
      <c r="T42" s="2">
        <v>20</v>
      </c>
      <c r="U42" s="2">
        <f t="shared" si="0"/>
        <v>400</v>
      </c>
    </row>
    <row r="43" spans="17:21" x14ac:dyDescent="0.2">
      <c r="Q43" s="2">
        <v>2</v>
      </c>
      <c r="R43">
        <v>42</v>
      </c>
      <c r="S43" t="s">
        <v>3</v>
      </c>
      <c r="T43" s="2">
        <v>20</v>
      </c>
      <c r="U43" s="2">
        <f t="shared" si="0"/>
        <v>400</v>
      </c>
    </row>
    <row r="44" spans="17:21" x14ac:dyDescent="0.2">
      <c r="Q44" s="2">
        <v>3</v>
      </c>
      <c r="R44">
        <v>43</v>
      </c>
      <c r="S44" t="s">
        <v>3</v>
      </c>
      <c r="T44" s="2">
        <v>20</v>
      </c>
      <c r="U44" s="2">
        <f t="shared" si="0"/>
        <v>400</v>
      </c>
    </row>
    <row r="45" spans="17:21" x14ac:dyDescent="0.2">
      <c r="Q45" s="2">
        <v>4</v>
      </c>
      <c r="R45">
        <v>44</v>
      </c>
      <c r="S45" t="s">
        <v>26</v>
      </c>
      <c r="T45" s="2">
        <v>20</v>
      </c>
      <c r="U45" s="2">
        <f t="shared" si="0"/>
        <v>400</v>
      </c>
    </row>
    <row r="46" spans="17:21" x14ac:dyDescent="0.2">
      <c r="Q46" s="2">
        <v>5</v>
      </c>
      <c r="R46">
        <v>45</v>
      </c>
      <c r="S46" t="s">
        <v>26</v>
      </c>
      <c r="T46" s="2">
        <v>20</v>
      </c>
      <c r="U46" s="2">
        <f t="shared" si="0"/>
        <v>400</v>
      </c>
    </row>
    <row r="47" spans="17:21" x14ac:dyDescent="0.2">
      <c r="Q47" s="2">
        <v>6</v>
      </c>
      <c r="R47">
        <v>46</v>
      </c>
      <c r="S47" t="s">
        <v>26</v>
      </c>
      <c r="T47" s="2">
        <v>20</v>
      </c>
      <c r="U47" s="2">
        <f t="shared" si="0"/>
        <v>400</v>
      </c>
    </row>
    <row r="48" spans="17:21" x14ac:dyDescent="0.2">
      <c r="Q48" s="2">
        <v>7</v>
      </c>
      <c r="R48">
        <v>47</v>
      </c>
      <c r="S48" t="s">
        <v>26</v>
      </c>
      <c r="T48" s="2">
        <v>20</v>
      </c>
      <c r="U48" s="2">
        <f t="shared" si="0"/>
        <v>400</v>
      </c>
    </row>
    <row r="49" spans="17:21" x14ac:dyDescent="0.2">
      <c r="Q49" s="2">
        <v>8</v>
      </c>
      <c r="R49">
        <v>48</v>
      </c>
      <c r="S49" t="s">
        <v>26</v>
      </c>
      <c r="T49" s="2">
        <v>20</v>
      </c>
      <c r="U49" s="2">
        <f t="shared" si="0"/>
        <v>400</v>
      </c>
    </row>
    <row r="50" spans="17:21" x14ac:dyDescent="0.2">
      <c r="Q50" s="2">
        <v>9</v>
      </c>
      <c r="R50">
        <v>49</v>
      </c>
      <c r="S50" t="s">
        <v>26</v>
      </c>
      <c r="T50" s="2">
        <v>20</v>
      </c>
      <c r="U50" s="2">
        <f t="shared" si="0"/>
        <v>400</v>
      </c>
    </row>
    <row r="51" spans="17:21" x14ac:dyDescent="0.2">
      <c r="Q51" s="2">
        <v>10</v>
      </c>
      <c r="R51">
        <v>50</v>
      </c>
      <c r="S51" t="s">
        <v>26</v>
      </c>
      <c r="T51" s="2">
        <v>20</v>
      </c>
      <c r="U51" s="2">
        <f t="shared" si="0"/>
        <v>400</v>
      </c>
    </row>
    <row r="52" spans="17:21" x14ac:dyDescent="0.2">
      <c r="Q52" s="2">
        <v>1</v>
      </c>
      <c r="R52">
        <v>51</v>
      </c>
      <c r="S52" t="s">
        <v>3</v>
      </c>
      <c r="T52" s="2">
        <v>25</v>
      </c>
      <c r="U52" s="2">
        <f t="shared" si="0"/>
        <v>625</v>
      </c>
    </row>
    <row r="53" spans="17:21" x14ac:dyDescent="0.2">
      <c r="Q53" s="2">
        <v>2</v>
      </c>
      <c r="R53">
        <v>52</v>
      </c>
      <c r="S53" t="s">
        <v>26</v>
      </c>
      <c r="T53" s="2">
        <v>25</v>
      </c>
      <c r="U53" s="2">
        <f t="shared" si="0"/>
        <v>625</v>
      </c>
    </row>
    <row r="54" spans="17:21" x14ac:dyDescent="0.2">
      <c r="Q54" s="2">
        <v>3</v>
      </c>
      <c r="R54">
        <v>53</v>
      </c>
      <c r="S54" t="s">
        <v>26</v>
      </c>
      <c r="T54" s="2">
        <v>25</v>
      </c>
      <c r="U54" s="2">
        <f t="shared" si="0"/>
        <v>625</v>
      </c>
    </row>
    <row r="55" spans="17:21" x14ac:dyDescent="0.2">
      <c r="Q55" s="2">
        <v>4</v>
      </c>
      <c r="R55">
        <v>54</v>
      </c>
      <c r="S55" t="s">
        <v>26</v>
      </c>
      <c r="T55" s="2">
        <v>25</v>
      </c>
      <c r="U55" s="2">
        <f t="shared" si="0"/>
        <v>625</v>
      </c>
    </row>
    <row r="56" spans="17:21" x14ac:dyDescent="0.2">
      <c r="Q56" s="2">
        <v>5</v>
      </c>
      <c r="R56">
        <v>55</v>
      </c>
      <c r="S56" t="s">
        <v>26</v>
      </c>
      <c r="T56" s="2">
        <v>25</v>
      </c>
      <c r="U56" s="2">
        <f t="shared" si="0"/>
        <v>625</v>
      </c>
    </row>
    <row r="57" spans="17:21" x14ac:dyDescent="0.2">
      <c r="Q57" s="2">
        <v>6</v>
      </c>
      <c r="R57">
        <v>56</v>
      </c>
      <c r="S57" t="s">
        <v>26</v>
      </c>
      <c r="T57" s="2">
        <v>25</v>
      </c>
      <c r="U57" s="2">
        <f t="shared" si="0"/>
        <v>625</v>
      </c>
    </row>
    <row r="58" spans="17:21" x14ac:dyDescent="0.2">
      <c r="Q58" s="2">
        <v>7</v>
      </c>
      <c r="R58">
        <v>57</v>
      </c>
      <c r="S58" t="s">
        <v>26</v>
      </c>
      <c r="T58" s="2">
        <v>25</v>
      </c>
      <c r="U58" s="2">
        <f t="shared" si="0"/>
        <v>625</v>
      </c>
    </row>
    <row r="59" spans="17:21" x14ac:dyDescent="0.2">
      <c r="Q59" s="2">
        <v>8</v>
      </c>
      <c r="R59">
        <v>58</v>
      </c>
      <c r="S59" t="s">
        <v>26</v>
      </c>
      <c r="T59" s="2">
        <v>25</v>
      </c>
      <c r="U59" s="2">
        <f t="shared" si="0"/>
        <v>625</v>
      </c>
    </row>
    <row r="60" spans="17:21" x14ac:dyDescent="0.2">
      <c r="Q60" s="2">
        <v>9</v>
      </c>
      <c r="R60">
        <v>59</v>
      </c>
      <c r="S60" t="s">
        <v>26</v>
      </c>
      <c r="T60" s="2">
        <v>25</v>
      </c>
      <c r="U60" s="2">
        <f t="shared" si="0"/>
        <v>625</v>
      </c>
    </row>
    <row r="61" spans="17:21" x14ac:dyDescent="0.2">
      <c r="Q61" s="2">
        <v>10</v>
      </c>
      <c r="R61">
        <v>60</v>
      </c>
      <c r="S61" t="s">
        <v>26</v>
      </c>
      <c r="T61" s="2">
        <v>25</v>
      </c>
      <c r="U61" s="2">
        <f t="shared" si="0"/>
        <v>625</v>
      </c>
    </row>
    <row r="62" spans="17:21" x14ac:dyDescent="0.2">
      <c r="Q62" s="2">
        <v>1</v>
      </c>
      <c r="R62">
        <v>61</v>
      </c>
      <c r="S62" t="s">
        <v>26</v>
      </c>
      <c r="T62" s="2">
        <v>30</v>
      </c>
      <c r="U62" s="2">
        <f t="shared" si="0"/>
        <v>900</v>
      </c>
    </row>
    <row r="63" spans="17:21" x14ac:dyDescent="0.2">
      <c r="Q63" s="2">
        <v>2</v>
      </c>
      <c r="R63">
        <v>62</v>
      </c>
      <c r="S63" t="s">
        <v>26</v>
      </c>
      <c r="T63" s="2">
        <v>30</v>
      </c>
      <c r="U63" s="2">
        <f t="shared" si="0"/>
        <v>900</v>
      </c>
    </row>
    <row r="64" spans="17:21" x14ac:dyDescent="0.2">
      <c r="Q64" s="2">
        <v>3</v>
      </c>
      <c r="R64">
        <v>63</v>
      </c>
      <c r="S64" t="s">
        <v>26</v>
      </c>
      <c r="T64" s="2">
        <v>30</v>
      </c>
      <c r="U64" s="2">
        <f t="shared" si="0"/>
        <v>900</v>
      </c>
    </row>
    <row r="65" spans="17:21" x14ac:dyDescent="0.2">
      <c r="Q65" s="2">
        <v>4</v>
      </c>
      <c r="R65">
        <v>64</v>
      </c>
      <c r="S65" t="s">
        <v>26</v>
      </c>
      <c r="T65" s="2">
        <v>30</v>
      </c>
      <c r="U65" s="2">
        <f t="shared" si="0"/>
        <v>900</v>
      </c>
    </row>
    <row r="66" spans="17:21" x14ac:dyDescent="0.2">
      <c r="Q66" s="2">
        <v>5</v>
      </c>
      <c r="R66">
        <v>65</v>
      </c>
      <c r="S66" t="s">
        <v>26</v>
      </c>
      <c r="T66" s="2">
        <v>30</v>
      </c>
      <c r="U66" s="2">
        <f t="shared" si="0"/>
        <v>900</v>
      </c>
    </row>
    <row r="67" spans="17:21" x14ac:dyDescent="0.2">
      <c r="Q67" s="2">
        <v>6</v>
      </c>
      <c r="R67">
        <v>66</v>
      </c>
      <c r="S67" t="s">
        <v>26</v>
      </c>
      <c r="T67" s="2">
        <v>30</v>
      </c>
      <c r="U67" s="2">
        <f t="shared" ref="U67:U71" si="7">T67^2</f>
        <v>900</v>
      </c>
    </row>
    <row r="68" spans="17:21" x14ac:dyDescent="0.2">
      <c r="Q68" s="2">
        <v>7</v>
      </c>
      <c r="R68">
        <v>67</v>
      </c>
      <c r="S68" t="s">
        <v>26</v>
      </c>
      <c r="T68" s="2">
        <v>30</v>
      </c>
      <c r="U68" s="2">
        <f t="shared" si="7"/>
        <v>900</v>
      </c>
    </row>
    <row r="69" spans="17:21" x14ac:dyDescent="0.2">
      <c r="Q69" s="2">
        <v>8</v>
      </c>
      <c r="R69">
        <v>68</v>
      </c>
      <c r="S69" t="s">
        <v>26</v>
      </c>
      <c r="T69" s="2">
        <v>30</v>
      </c>
      <c r="U69" s="2">
        <f t="shared" si="7"/>
        <v>900</v>
      </c>
    </row>
    <row r="70" spans="17:21" x14ac:dyDescent="0.2">
      <c r="Q70" s="2">
        <v>9</v>
      </c>
      <c r="R70">
        <v>69</v>
      </c>
      <c r="S70" t="s">
        <v>26</v>
      </c>
      <c r="T70" s="2">
        <v>30</v>
      </c>
      <c r="U70" s="2">
        <f t="shared" si="7"/>
        <v>900</v>
      </c>
    </row>
    <row r="71" spans="17:21" x14ac:dyDescent="0.2">
      <c r="Q71" s="2">
        <v>10</v>
      </c>
      <c r="R71">
        <v>70</v>
      </c>
      <c r="S71" t="s">
        <v>26</v>
      </c>
      <c r="T71" s="2">
        <v>30</v>
      </c>
      <c r="U71" s="2">
        <f t="shared" si="7"/>
        <v>900</v>
      </c>
    </row>
  </sheetData>
  <phoneticPr fontId="3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Equation.2" shapeId="4099" r:id="rId4">
          <objectPr defaultSize="0" r:id="rId5">
            <anchor moveWithCells="1">
              <from>
                <xdr:col>0</xdr:col>
                <xdr:colOff>190500</xdr:colOff>
                <xdr:row>12</xdr:row>
                <xdr:rowOff>9525</xdr:rowOff>
              </from>
              <to>
                <xdr:col>2</xdr:col>
                <xdr:colOff>695325</xdr:colOff>
                <xdr:row>15</xdr:row>
                <xdr:rowOff>104775</xdr:rowOff>
              </to>
            </anchor>
          </objectPr>
        </oleObject>
      </mc:Choice>
      <mc:Fallback>
        <oleObject progId="Equation.2" shapeId="409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topLeftCell="A22" workbookViewId="0">
      <selection activeCell="K36" sqref="K36"/>
    </sheetView>
  </sheetViews>
  <sheetFormatPr defaultRowHeight="12.75" x14ac:dyDescent="0.2"/>
  <sheetData>
    <row r="1" spans="7:8" ht="18" x14ac:dyDescent="0.25">
      <c r="G1" s="54" t="s">
        <v>42</v>
      </c>
      <c r="H1" s="54"/>
    </row>
    <row r="31" spans="1:6" x14ac:dyDescent="0.2">
      <c r="A31" s="80" t="s">
        <v>152</v>
      </c>
      <c r="B31" s="81"/>
      <c r="C31" s="81"/>
      <c r="D31" s="81"/>
      <c r="E31" s="81"/>
      <c r="F31" s="81"/>
    </row>
    <row r="32" spans="1:6" x14ac:dyDescent="0.2">
      <c r="A32" s="81"/>
      <c r="B32" s="81"/>
      <c r="C32" s="81" t="s">
        <v>153</v>
      </c>
      <c r="D32" s="81" t="s">
        <v>154</v>
      </c>
      <c r="E32" s="81"/>
      <c r="F32" s="81"/>
    </row>
    <row r="33" spans="1:6" x14ac:dyDescent="0.2">
      <c r="A33" s="81" t="s">
        <v>155</v>
      </c>
      <c r="B33" s="81">
        <v>2.6963600400000001</v>
      </c>
      <c r="C33" s="81"/>
      <c r="D33" s="81">
        <f>B33</f>
        <v>2.6963600400000001</v>
      </c>
      <c r="E33" s="81"/>
      <c r="F33" s="81"/>
    </row>
    <row r="34" spans="1:6" ht="13.5" thickBot="1" x14ac:dyDescent="0.25">
      <c r="A34" s="81" t="s">
        <v>156</v>
      </c>
      <c r="B34" s="81">
        <v>-0.1856334</v>
      </c>
      <c r="C34" s="77">
        <v>10</v>
      </c>
      <c r="D34" s="82">
        <f>B34*C34</f>
        <v>-1.8563339999999999</v>
      </c>
      <c r="E34" s="81"/>
      <c r="F34" s="81"/>
    </row>
    <row r="35" spans="1:6" x14ac:dyDescent="0.2">
      <c r="A35" s="81"/>
      <c r="B35" s="81"/>
      <c r="C35" s="81"/>
      <c r="D35" s="81">
        <f>SUM(D33:D34)</f>
        <v>0.84002604000000014</v>
      </c>
      <c r="E35" s="83" t="s">
        <v>157</v>
      </c>
      <c r="F35" s="81"/>
    </row>
    <row r="36" spans="1:6" ht="18.75" x14ac:dyDescent="0.25">
      <c r="A36" s="81"/>
      <c r="B36" s="81"/>
      <c r="C36" s="81"/>
      <c r="D36" s="81">
        <f>EXP(-D35)</f>
        <v>0.43169928183341577</v>
      </c>
      <c r="E36" s="94" t="s">
        <v>166</v>
      </c>
      <c r="F36" s="81"/>
    </row>
    <row r="37" spans="1:6" ht="15" x14ac:dyDescent="0.25">
      <c r="A37" s="81"/>
      <c r="B37" s="81"/>
      <c r="C37" s="81"/>
      <c r="D37" s="84">
        <f>1/(1+D36)</f>
        <v>0.69847070029916669</v>
      </c>
      <c r="E37" s="83" t="s">
        <v>158</v>
      </c>
      <c r="F37" s="81"/>
    </row>
    <row r="40" spans="1:6" ht="18.75" x14ac:dyDescent="0.25">
      <c r="D40" s="81">
        <f>EXP(D35)</f>
        <v>2.3164272957625172</v>
      </c>
      <c r="E40" s="94" t="s">
        <v>167</v>
      </c>
    </row>
    <row r="41" spans="1:6" ht="15" x14ac:dyDescent="0.25">
      <c r="D41" s="84">
        <f>D40/(1+D40)</f>
        <v>0.69847070029916669</v>
      </c>
      <c r="E41" s="83" t="s">
        <v>158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2" shapeId="76892" r:id="rId4">
          <objectPr defaultSize="0" autoLine="0" autoPict="0" r:id="rId5">
            <anchor moveWithCells="1">
              <from>
                <xdr:col>0</xdr:col>
                <xdr:colOff>95250</xdr:colOff>
                <xdr:row>38</xdr:row>
                <xdr:rowOff>114300</xdr:rowOff>
              </from>
              <to>
                <xdr:col>2</xdr:col>
                <xdr:colOff>581025</xdr:colOff>
                <xdr:row>42</xdr:row>
                <xdr:rowOff>57150</xdr:rowOff>
              </to>
            </anchor>
          </objectPr>
        </oleObject>
      </mc:Choice>
      <mc:Fallback>
        <oleObject progId="Equation.2" shapeId="76892" r:id="rId4"/>
      </mc:Fallback>
    </mc:AlternateContent>
    <mc:AlternateContent xmlns:mc="http://schemas.openxmlformats.org/markup-compatibility/2006">
      <mc:Choice Requires="x14">
        <oleObject progId="Equation.2" shapeId="76939" r:id="rId6">
          <objectPr defaultSize="0" autoLine="0" autoPict="0" r:id="rId7">
            <anchor moveWithCells="1">
              <from>
                <xdr:col>0</xdr:col>
                <xdr:colOff>114300</xdr:colOff>
                <xdr:row>34</xdr:row>
                <xdr:rowOff>38100</xdr:rowOff>
              </from>
              <to>
                <xdr:col>2</xdr:col>
                <xdr:colOff>600075</xdr:colOff>
                <xdr:row>37</xdr:row>
                <xdr:rowOff>142875</xdr:rowOff>
              </to>
            </anchor>
          </objectPr>
        </oleObject>
      </mc:Choice>
      <mc:Fallback>
        <oleObject progId="Equation.2" shapeId="76939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7"/>
  <sheetViews>
    <sheetView showOutlineSymbols="0" topLeftCell="A172" zoomScaleNormal="16387" zoomScaleSheetLayoutView="168" workbookViewId="0">
      <selection sqref="A1:N197"/>
    </sheetView>
  </sheetViews>
  <sheetFormatPr defaultRowHeight="12.75" x14ac:dyDescent="0.2"/>
  <cols>
    <col min="1" max="1" width="4" style="96" bestFit="1" customWidth="1"/>
    <col min="2" max="2" width="4.85546875" style="96" bestFit="1" customWidth="1"/>
    <col min="3" max="3" width="4.7109375" style="96" bestFit="1" customWidth="1"/>
    <col min="4" max="4" width="8.85546875" style="96" bestFit="1" customWidth="1"/>
    <col min="5" max="5" width="8.5703125" style="96" bestFit="1" customWidth="1"/>
    <col min="6" max="6" width="8.42578125" style="96" bestFit="1" customWidth="1"/>
    <col min="7" max="7" width="10.85546875" style="96" customWidth="1"/>
    <col min="8" max="8" width="8.42578125" style="96" bestFit="1" customWidth="1"/>
    <col min="9" max="9" width="5" style="96" bestFit="1" customWidth="1"/>
    <col min="10" max="10" width="8.5703125" style="96" bestFit="1" customWidth="1"/>
    <col min="11" max="14" width="9.5703125" style="96" bestFit="1" customWidth="1"/>
    <col min="15" max="16384" width="9.140625" style="96"/>
  </cols>
  <sheetData>
    <row r="1" spans="1:14" x14ac:dyDescent="0.2">
      <c r="A1" s="98" t="s">
        <v>170</v>
      </c>
      <c r="B1" s="98" t="s">
        <v>171</v>
      </c>
      <c r="C1" s="98" t="s">
        <v>172</v>
      </c>
      <c r="D1" s="98" t="s">
        <v>173</v>
      </c>
      <c r="E1" s="98" t="s">
        <v>174</v>
      </c>
      <c r="F1" s="98" t="s">
        <v>175</v>
      </c>
      <c r="G1" s="98" t="s">
        <v>188</v>
      </c>
      <c r="H1" s="98" t="s">
        <v>176</v>
      </c>
      <c r="I1" s="98" t="s">
        <v>177</v>
      </c>
      <c r="J1" s="98" t="s">
        <v>178</v>
      </c>
      <c r="K1" s="98" t="s">
        <v>179</v>
      </c>
      <c r="L1" s="98" t="s">
        <v>180</v>
      </c>
      <c r="M1" s="98" t="s">
        <v>181</v>
      </c>
      <c r="N1" s="98" t="s">
        <v>182</v>
      </c>
    </row>
    <row r="2" spans="1:14" x14ac:dyDescent="0.2">
      <c r="A2" s="97">
        <v>501</v>
      </c>
      <c r="B2" s="97">
        <v>16</v>
      </c>
      <c r="C2" s="97">
        <v>2</v>
      </c>
      <c r="D2" s="97">
        <v>1</v>
      </c>
      <c r="E2" s="97">
        <v>2</v>
      </c>
      <c r="F2" s="97" t="s">
        <v>183</v>
      </c>
      <c r="G2" s="97" t="str">
        <f>IF(F2=$F$2,"No Fever","Fever")</f>
        <v>No Fever</v>
      </c>
      <c r="H2" s="97">
        <v>2</v>
      </c>
      <c r="I2" s="97">
        <v>2</v>
      </c>
      <c r="J2" s="97">
        <v>1</v>
      </c>
      <c r="K2" s="97">
        <v>1</v>
      </c>
      <c r="L2" s="97">
        <v>0</v>
      </c>
      <c r="M2" s="97">
        <v>0</v>
      </c>
      <c r="N2" s="97">
        <v>0</v>
      </c>
    </row>
    <row r="3" spans="1:14" x14ac:dyDescent="0.2">
      <c r="A3" s="97">
        <v>502</v>
      </c>
      <c r="B3" s="97">
        <v>33</v>
      </c>
      <c r="C3" s="97">
        <v>1</v>
      </c>
      <c r="D3" s="97">
        <v>1</v>
      </c>
      <c r="E3" s="97">
        <v>2</v>
      </c>
      <c r="F3" s="97" t="s">
        <v>183</v>
      </c>
      <c r="G3" s="97" t="str">
        <f t="shared" ref="G3:G66" si="0">IF(F3=$F$2,"No Fever","Fever")</f>
        <v>No Fever</v>
      </c>
      <c r="H3" s="97">
        <v>1</v>
      </c>
      <c r="I3" s="97">
        <v>2</v>
      </c>
      <c r="J3" s="97">
        <v>1</v>
      </c>
      <c r="K3" s="97">
        <v>1</v>
      </c>
      <c r="L3" s="97">
        <v>0</v>
      </c>
      <c r="M3" s="97">
        <v>0</v>
      </c>
      <c r="N3" s="97">
        <v>0</v>
      </c>
    </row>
    <row r="4" spans="1:14" x14ac:dyDescent="0.2">
      <c r="A4" s="97">
        <v>503</v>
      </c>
      <c r="B4" s="97">
        <v>1</v>
      </c>
      <c r="C4" s="97">
        <v>1</v>
      </c>
      <c r="D4" s="97">
        <v>1</v>
      </c>
      <c r="E4" s="97">
        <v>2</v>
      </c>
      <c r="F4" s="97" t="s">
        <v>183</v>
      </c>
      <c r="G4" s="97" t="str">
        <f t="shared" si="0"/>
        <v>No Fever</v>
      </c>
      <c r="H4" s="97">
        <v>3</v>
      </c>
      <c r="I4" s="97">
        <v>2</v>
      </c>
      <c r="J4" s="97">
        <v>1</v>
      </c>
      <c r="K4" s="97">
        <v>1</v>
      </c>
      <c r="L4" s="97">
        <v>0</v>
      </c>
      <c r="M4" s="97">
        <v>0</v>
      </c>
      <c r="N4" s="97">
        <v>0</v>
      </c>
    </row>
    <row r="5" spans="1:14" x14ac:dyDescent="0.2">
      <c r="A5" s="97">
        <v>504</v>
      </c>
      <c r="B5" s="97">
        <v>35</v>
      </c>
      <c r="C5" s="97">
        <v>1</v>
      </c>
      <c r="D5" s="97">
        <v>1</v>
      </c>
      <c r="E5" s="97">
        <v>2</v>
      </c>
      <c r="F5" s="97" t="s">
        <v>183</v>
      </c>
      <c r="G5" s="97" t="str">
        <f t="shared" si="0"/>
        <v>No Fever</v>
      </c>
      <c r="H5" s="97">
        <v>1</v>
      </c>
      <c r="I5" s="97">
        <v>2</v>
      </c>
      <c r="J5" s="97">
        <v>1</v>
      </c>
      <c r="K5" s="97">
        <v>1</v>
      </c>
      <c r="L5" s="97">
        <v>0</v>
      </c>
      <c r="M5" s="97">
        <v>0</v>
      </c>
      <c r="N5" s="97">
        <v>0</v>
      </c>
    </row>
    <row r="6" spans="1:14" x14ac:dyDescent="0.2">
      <c r="A6" s="97">
        <v>505</v>
      </c>
      <c r="B6" s="97">
        <v>6</v>
      </c>
      <c r="C6" s="97">
        <v>1</v>
      </c>
      <c r="D6" s="97">
        <v>1</v>
      </c>
      <c r="E6" s="97">
        <v>2</v>
      </c>
      <c r="F6" s="97" t="s">
        <v>183</v>
      </c>
      <c r="G6" s="97" t="str">
        <f t="shared" si="0"/>
        <v>No Fever</v>
      </c>
      <c r="H6" s="97">
        <v>1</v>
      </c>
      <c r="I6" s="97">
        <v>2</v>
      </c>
      <c r="J6" s="97">
        <v>1</v>
      </c>
      <c r="K6" s="97">
        <v>1</v>
      </c>
      <c r="L6" s="97">
        <v>0</v>
      </c>
      <c r="M6" s="97">
        <v>0</v>
      </c>
      <c r="N6" s="97">
        <v>0</v>
      </c>
    </row>
    <row r="7" spans="1:14" x14ac:dyDescent="0.2">
      <c r="A7" s="97">
        <v>511</v>
      </c>
      <c r="B7" s="97">
        <v>27</v>
      </c>
      <c r="C7" s="97">
        <v>2</v>
      </c>
      <c r="D7" s="97">
        <v>1</v>
      </c>
      <c r="E7" s="97">
        <v>2</v>
      </c>
      <c r="F7" s="97" t="s">
        <v>183</v>
      </c>
      <c r="G7" s="97" t="str">
        <f t="shared" si="0"/>
        <v>No Fever</v>
      </c>
      <c r="H7" s="97">
        <v>2</v>
      </c>
      <c r="I7" s="97">
        <v>2</v>
      </c>
      <c r="J7" s="97">
        <v>2</v>
      </c>
      <c r="K7" s="97">
        <v>0</v>
      </c>
      <c r="L7" s="97">
        <v>1</v>
      </c>
      <c r="M7" s="97">
        <v>0</v>
      </c>
      <c r="N7" s="97">
        <v>0</v>
      </c>
    </row>
    <row r="8" spans="1:14" x14ac:dyDescent="0.2">
      <c r="A8" s="97">
        <v>515</v>
      </c>
      <c r="B8" s="97">
        <v>6</v>
      </c>
      <c r="C8" s="97">
        <v>1</v>
      </c>
      <c r="D8" s="97">
        <v>1</v>
      </c>
      <c r="E8" s="97">
        <v>2</v>
      </c>
      <c r="F8" s="97" t="s">
        <v>183</v>
      </c>
      <c r="G8" s="97" t="str">
        <f t="shared" si="0"/>
        <v>No Fever</v>
      </c>
      <c r="H8" s="97">
        <v>2</v>
      </c>
      <c r="I8" s="97">
        <v>1</v>
      </c>
      <c r="J8" s="97">
        <v>2</v>
      </c>
      <c r="K8" s="97">
        <v>0</v>
      </c>
      <c r="L8" s="97">
        <v>1</v>
      </c>
      <c r="M8" s="97">
        <v>0</v>
      </c>
      <c r="N8" s="97">
        <v>0</v>
      </c>
    </row>
    <row r="9" spans="1:14" x14ac:dyDescent="0.2">
      <c r="A9" s="97">
        <v>516</v>
      </c>
      <c r="B9" s="97">
        <v>25</v>
      </c>
      <c r="C9" s="97">
        <v>2</v>
      </c>
      <c r="D9" s="97">
        <v>0</v>
      </c>
      <c r="E9" s="97">
        <v>2</v>
      </c>
      <c r="F9" s="97" t="s">
        <v>183</v>
      </c>
      <c r="G9" s="97" t="str">
        <f t="shared" si="0"/>
        <v>No Fever</v>
      </c>
      <c r="H9" s="97">
        <v>2</v>
      </c>
      <c r="I9" s="97">
        <v>1</v>
      </c>
      <c r="J9" s="97">
        <v>2</v>
      </c>
      <c r="K9" s="97">
        <v>0</v>
      </c>
      <c r="L9" s="97">
        <v>1</v>
      </c>
      <c r="M9" s="97">
        <v>0</v>
      </c>
      <c r="N9" s="97">
        <v>0</v>
      </c>
    </row>
    <row r="10" spans="1:14" x14ac:dyDescent="0.2">
      <c r="A10" s="97">
        <v>529</v>
      </c>
      <c r="B10" s="97">
        <v>60</v>
      </c>
      <c r="C10" s="97">
        <v>1</v>
      </c>
      <c r="D10" s="97">
        <v>1</v>
      </c>
      <c r="E10" s="97">
        <v>2</v>
      </c>
      <c r="F10" s="97" t="s">
        <v>183</v>
      </c>
      <c r="G10" s="97" t="str">
        <f t="shared" si="0"/>
        <v>No Fever</v>
      </c>
      <c r="H10" s="97">
        <v>1</v>
      </c>
      <c r="I10" s="97">
        <v>2</v>
      </c>
      <c r="J10" s="97">
        <v>2</v>
      </c>
      <c r="K10" s="97">
        <v>0</v>
      </c>
      <c r="L10" s="97">
        <v>1</v>
      </c>
      <c r="M10" s="97">
        <v>0</v>
      </c>
      <c r="N10" s="97">
        <v>0</v>
      </c>
    </row>
    <row r="11" spans="1:14" x14ac:dyDescent="0.2">
      <c r="A11" s="97">
        <v>531</v>
      </c>
      <c r="B11" s="97">
        <v>18</v>
      </c>
      <c r="C11" s="97">
        <v>1</v>
      </c>
      <c r="D11" s="97">
        <v>1</v>
      </c>
      <c r="E11" s="97">
        <v>2</v>
      </c>
      <c r="F11" s="97" t="s">
        <v>183</v>
      </c>
      <c r="G11" s="97" t="str">
        <f t="shared" si="0"/>
        <v>No Fever</v>
      </c>
      <c r="H11" s="97">
        <v>3</v>
      </c>
      <c r="I11" s="97">
        <v>2</v>
      </c>
      <c r="J11" s="97">
        <v>2</v>
      </c>
      <c r="K11" s="97">
        <v>0</v>
      </c>
      <c r="L11" s="97">
        <v>1</v>
      </c>
      <c r="M11" s="97">
        <v>0</v>
      </c>
      <c r="N11" s="97">
        <v>0</v>
      </c>
    </row>
    <row r="12" spans="1:14" x14ac:dyDescent="0.2">
      <c r="A12" s="97">
        <v>536</v>
      </c>
      <c r="B12" s="97">
        <v>18</v>
      </c>
      <c r="C12" s="97">
        <v>1</v>
      </c>
      <c r="D12" s="97">
        <v>1</v>
      </c>
      <c r="E12" s="97">
        <v>1</v>
      </c>
      <c r="F12" s="97" t="s">
        <v>184</v>
      </c>
      <c r="G12" s="97" t="str">
        <f t="shared" si="0"/>
        <v>Fever</v>
      </c>
      <c r="H12" s="97">
        <v>3</v>
      </c>
      <c r="I12" s="97">
        <v>2.75</v>
      </c>
      <c r="J12" s="97">
        <v>2</v>
      </c>
      <c r="K12" s="97">
        <v>0</v>
      </c>
      <c r="L12" s="97">
        <v>1</v>
      </c>
      <c r="M12" s="97">
        <v>0</v>
      </c>
      <c r="N12" s="97">
        <v>0</v>
      </c>
    </row>
    <row r="13" spans="1:14" x14ac:dyDescent="0.2">
      <c r="A13" s="97">
        <v>539</v>
      </c>
      <c r="B13" s="97">
        <v>37</v>
      </c>
      <c r="C13" s="97">
        <v>1</v>
      </c>
      <c r="D13" s="97">
        <v>1</v>
      </c>
      <c r="E13" s="97">
        <v>2</v>
      </c>
      <c r="F13" s="97" t="s">
        <v>183</v>
      </c>
      <c r="G13" s="97" t="str">
        <f t="shared" si="0"/>
        <v>No Fever</v>
      </c>
      <c r="H13" s="97">
        <v>3</v>
      </c>
      <c r="I13" s="97">
        <v>2.5</v>
      </c>
      <c r="J13" s="97">
        <v>2</v>
      </c>
      <c r="K13" s="97">
        <v>0</v>
      </c>
      <c r="L13" s="97">
        <v>1</v>
      </c>
      <c r="M13" s="97">
        <v>0</v>
      </c>
      <c r="N13" s="97">
        <v>0</v>
      </c>
    </row>
    <row r="14" spans="1:14" x14ac:dyDescent="0.2">
      <c r="A14" s="97">
        <v>540</v>
      </c>
      <c r="B14" s="97">
        <v>26</v>
      </c>
      <c r="C14" s="97">
        <v>1</v>
      </c>
      <c r="D14" s="97">
        <v>1</v>
      </c>
      <c r="E14" s="97">
        <v>2</v>
      </c>
      <c r="F14" s="97" t="s">
        <v>183</v>
      </c>
      <c r="G14" s="97" t="str">
        <f t="shared" si="0"/>
        <v>No Fever</v>
      </c>
      <c r="H14" s="97">
        <v>3</v>
      </c>
      <c r="I14" s="97">
        <v>2.5</v>
      </c>
      <c r="J14" s="97">
        <v>2</v>
      </c>
      <c r="K14" s="97">
        <v>0</v>
      </c>
      <c r="L14" s="97">
        <v>1</v>
      </c>
      <c r="M14" s="97">
        <v>0</v>
      </c>
      <c r="N14" s="97">
        <v>0</v>
      </c>
    </row>
    <row r="15" spans="1:14" x14ac:dyDescent="0.2">
      <c r="A15" s="97">
        <v>541</v>
      </c>
      <c r="B15" s="97">
        <v>33</v>
      </c>
      <c r="C15" s="97">
        <v>2</v>
      </c>
      <c r="D15" s="97">
        <v>1</v>
      </c>
      <c r="E15" s="97">
        <v>1</v>
      </c>
      <c r="F15" s="97" t="s">
        <v>184</v>
      </c>
      <c r="G15" s="97" t="str">
        <f t="shared" si="0"/>
        <v>Fever</v>
      </c>
      <c r="H15" s="97">
        <v>3</v>
      </c>
      <c r="I15" s="97">
        <v>2.5</v>
      </c>
      <c r="J15" s="97">
        <v>2</v>
      </c>
      <c r="K15" s="97">
        <v>0</v>
      </c>
      <c r="L15" s="97">
        <v>1</v>
      </c>
      <c r="M15" s="97">
        <v>0</v>
      </c>
      <c r="N15" s="97">
        <v>0</v>
      </c>
    </row>
    <row r="16" spans="1:14" x14ac:dyDescent="0.2">
      <c r="A16" s="97">
        <v>542</v>
      </c>
      <c r="B16" s="97">
        <v>6</v>
      </c>
      <c r="C16" s="97">
        <v>1</v>
      </c>
      <c r="D16" s="97">
        <v>1</v>
      </c>
      <c r="E16" s="97">
        <v>2</v>
      </c>
      <c r="F16" s="97" t="s">
        <v>183</v>
      </c>
      <c r="G16" s="97" t="str">
        <f t="shared" si="0"/>
        <v>No Fever</v>
      </c>
      <c r="H16" s="97">
        <v>3</v>
      </c>
      <c r="I16" s="97">
        <v>2.75</v>
      </c>
      <c r="J16" s="97">
        <v>2</v>
      </c>
      <c r="K16" s="97">
        <v>0</v>
      </c>
      <c r="L16" s="97">
        <v>1</v>
      </c>
      <c r="M16" s="97">
        <v>0</v>
      </c>
      <c r="N16" s="97">
        <v>0</v>
      </c>
    </row>
    <row r="17" spans="1:14" x14ac:dyDescent="0.2">
      <c r="A17" s="97">
        <v>543</v>
      </c>
      <c r="B17" s="97">
        <v>27</v>
      </c>
      <c r="C17" s="97">
        <v>2</v>
      </c>
      <c r="D17" s="97">
        <v>1</v>
      </c>
      <c r="E17" s="97">
        <v>2</v>
      </c>
      <c r="F17" s="97" t="s">
        <v>183</v>
      </c>
      <c r="G17" s="97" t="str">
        <f t="shared" si="0"/>
        <v>No Fever</v>
      </c>
      <c r="H17" s="97">
        <v>2</v>
      </c>
      <c r="I17" s="97">
        <v>2.2000000000000002</v>
      </c>
      <c r="J17" s="97">
        <v>2</v>
      </c>
      <c r="K17" s="97">
        <v>0</v>
      </c>
      <c r="L17" s="97">
        <v>1</v>
      </c>
      <c r="M17" s="97">
        <v>0</v>
      </c>
      <c r="N17" s="97">
        <v>0</v>
      </c>
    </row>
    <row r="18" spans="1:14" x14ac:dyDescent="0.2">
      <c r="A18" s="97">
        <v>544</v>
      </c>
      <c r="B18" s="97">
        <v>31</v>
      </c>
      <c r="C18" s="97">
        <v>1</v>
      </c>
      <c r="D18" s="97">
        <v>0</v>
      </c>
      <c r="E18" s="97">
        <v>1</v>
      </c>
      <c r="F18" s="97" t="s">
        <v>184</v>
      </c>
      <c r="G18" s="97" t="str">
        <f t="shared" si="0"/>
        <v>Fever</v>
      </c>
      <c r="H18" s="97">
        <v>3</v>
      </c>
      <c r="I18" s="97">
        <v>2.2000000000000002</v>
      </c>
      <c r="J18" s="97">
        <v>2</v>
      </c>
      <c r="K18" s="97">
        <v>0</v>
      </c>
      <c r="L18" s="97">
        <v>1</v>
      </c>
      <c r="M18" s="97">
        <v>0</v>
      </c>
      <c r="N18" s="97">
        <v>0</v>
      </c>
    </row>
    <row r="19" spans="1:14" x14ac:dyDescent="0.2">
      <c r="A19" s="97">
        <v>545</v>
      </c>
      <c r="B19" s="97">
        <v>2</v>
      </c>
      <c r="C19" s="97">
        <v>1</v>
      </c>
      <c r="D19" s="97">
        <v>1</v>
      </c>
      <c r="E19" s="97">
        <v>2</v>
      </c>
      <c r="F19" s="97" t="s">
        <v>183</v>
      </c>
      <c r="G19" s="97" t="str">
        <f t="shared" si="0"/>
        <v>No Fever</v>
      </c>
      <c r="H19" s="97">
        <v>3</v>
      </c>
      <c r="I19" s="97">
        <v>2</v>
      </c>
      <c r="J19" s="97">
        <v>2</v>
      </c>
      <c r="K19" s="97">
        <v>0</v>
      </c>
      <c r="L19" s="97">
        <v>1</v>
      </c>
      <c r="M19" s="97">
        <v>0</v>
      </c>
      <c r="N19" s="97">
        <v>0</v>
      </c>
    </row>
    <row r="20" spans="1:14" x14ac:dyDescent="0.2">
      <c r="A20" s="97">
        <v>546</v>
      </c>
      <c r="B20" s="97">
        <v>26</v>
      </c>
      <c r="C20" s="97">
        <v>2</v>
      </c>
      <c r="D20" s="97">
        <v>1</v>
      </c>
      <c r="E20" s="97">
        <v>1</v>
      </c>
      <c r="F20" s="97" t="s">
        <v>184</v>
      </c>
      <c r="G20" s="97" t="str">
        <f t="shared" si="0"/>
        <v>Fever</v>
      </c>
      <c r="H20" s="97">
        <v>2</v>
      </c>
      <c r="I20" s="97">
        <v>2.2000000000000002</v>
      </c>
      <c r="J20" s="97">
        <v>2</v>
      </c>
      <c r="K20" s="97">
        <v>0</v>
      </c>
      <c r="L20" s="97">
        <v>1</v>
      </c>
      <c r="M20" s="97">
        <v>0</v>
      </c>
      <c r="N20" s="97">
        <v>0</v>
      </c>
    </row>
    <row r="21" spans="1:14" x14ac:dyDescent="0.2">
      <c r="A21" s="97">
        <v>547</v>
      </c>
      <c r="B21" s="97">
        <v>8</v>
      </c>
      <c r="C21" s="97">
        <v>1</v>
      </c>
      <c r="D21" s="97">
        <v>1</v>
      </c>
      <c r="E21" s="97">
        <v>2</v>
      </c>
      <c r="F21" s="97" t="s">
        <v>183</v>
      </c>
      <c r="G21" s="97" t="str">
        <f t="shared" si="0"/>
        <v>No Fever</v>
      </c>
      <c r="H21" s="97">
        <v>2</v>
      </c>
      <c r="I21" s="97">
        <v>2.2000000000000002</v>
      </c>
      <c r="J21" s="97">
        <v>2</v>
      </c>
      <c r="K21" s="97">
        <v>0</v>
      </c>
      <c r="L21" s="97">
        <v>1</v>
      </c>
      <c r="M21" s="97">
        <v>0</v>
      </c>
      <c r="N21" s="97">
        <v>0</v>
      </c>
    </row>
    <row r="22" spans="1:14" x14ac:dyDescent="0.2">
      <c r="A22" s="97">
        <v>549</v>
      </c>
      <c r="B22" s="97">
        <v>37</v>
      </c>
      <c r="C22" s="97">
        <v>1</v>
      </c>
      <c r="D22" s="97">
        <v>1</v>
      </c>
      <c r="E22" s="97">
        <v>2</v>
      </c>
      <c r="F22" s="97" t="s">
        <v>183</v>
      </c>
      <c r="G22" s="97" t="str">
        <f t="shared" si="0"/>
        <v>No Fever</v>
      </c>
      <c r="H22" s="97">
        <v>3</v>
      </c>
      <c r="I22" s="97">
        <v>2.2000000000000002</v>
      </c>
      <c r="J22" s="97">
        <v>2</v>
      </c>
      <c r="K22" s="97">
        <v>0</v>
      </c>
      <c r="L22" s="97">
        <v>1</v>
      </c>
      <c r="M22" s="97">
        <v>0</v>
      </c>
      <c r="N22" s="97">
        <v>0</v>
      </c>
    </row>
    <row r="23" spans="1:14" x14ac:dyDescent="0.2">
      <c r="A23" s="97">
        <v>550</v>
      </c>
      <c r="B23" s="97">
        <v>5</v>
      </c>
      <c r="C23" s="97">
        <v>2</v>
      </c>
      <c r="D23" s="97">
        <v>1</v>
      </c>
      <c r="E23" s="97">
        <v>2</v>
      </c>
      <c r="F23" s="97" t="s">
        <v>183</v>
      </c>
      <c r="G23" s="97" t="str">
        <f t="shared" si="0"/>
        <v>No Fever</v>
      </c>
      <c r="H23" s="97">
        <v>3</v>
      </c>
      <c r="I23" s="97">
        <v>1.43</v>
      </c>
      <c r="J23" s="97">
        <v>2</v>
      </c>
      <c r="K23" s="97">
        <v>0</v>
      </c>
      <c r="L23" s="97">
        <v>1</v>
      </c>
      <c r="M23" s="97">
        <v>0</v>
      </c>
      <c r="N23" s="97">
        <v>0</v>
      </c>
    </row>
    <row r="24" spans="1:14" x14ac:dyDescent="0.2">
      <c r="A24" s="97">
        <v>551</v>
      </c>
      <c r="B24" s="97">
        <v>23</v>
      </c>
      <c r="C24" s="97">
        <v>1</v>
      </c>
      <c r="D24" s="97">
        <v>1</v>
      </c>
      <c r="E24" s="97">
        <v>2</v>
      </c>
      <c r="F24" s="97" t="s">
        <v>183</v>
      </c>
      <c r="G24" s="97" t="str">
        <f t="shared" si="0"/>
        <v>No Fever</v>
      </c>
      <c r="H24" s="97">
        <v>1</v>
      </c>
      <c r="I24" s="97">
        <v>1.57</v>
      </c>
      <c r="J24" s="97">
        <v>2</v>
      </c>
      <c r="K24" s="97">
        <v>0</v>
      </c>
      <c r="L24" s="97">
        <v>1</v>
      </c>
      <c r="M24" s="97">
        <v>0</v>
      </c>
      <c r="N24" s="97">
        <v>0</v>
      </c>
    </row>
    <row r="25" spans="1:14" x14ac:dyDescent="0.2">
      <c r="A25" s="97">
        <v>552</v>
      </c>
      <c r="B25" s="97">
        <v>1</v>
      </c>
      <c r="C25" s="97">
        <v>2</v>
      </c>
      <c r="D25" s="97">
        <v>1</v>
      </c>
      <c r="E25" s="97">
        <v>2</v>
      </c>
      <c r="F25" s="97" t="s">
        <v>183</v>
      </c>
      <c r="G25" s="97" t="str">
        <f t="shared" si="0"/>
        <v>No Fever</v>
      </c>
      <c r="H25" s="97">
        <v>1</v>
      </c>
      <c r="I25" s="97">
        <v>1.57</v>
      </c>
      <c r="J25" s="97">
        <v>2</v>
      </c>
      <c r="K25" s="97">
        <v>0</v>
      </c>
      <c r="L25" s="97">
        <v>1</v>
      </c>
      <c r="M25" s="97">
        <v>0</v>
      </c>
      <c r="N25" s="97">
        <v>0</v>
      </c>
    </row>
    <row r="26" spans="1:14" x14ac:dyDescent="0.2">
      <c r="A26" s="97">
        <v>553</v>
      </c>
      <c r="B26" s="97">
        <v>23</v>
      </c>
      <c r="C26" s="97">
        <v>2</v>
      </c>
      <c r="D26" s="97">
        <v>1</v>
      </c>
      <c r="E26" s="97">
        <v>2</v>
      </c>
      <c r="F26" s="97" t="s">
        <v>183</v>
      </c>
      <c r="G26" s="97" t="str">
        <f t="shared" si="0"/>
        <v>No Fever</v>
      </c>
      <c r="H26" s="97">
        <v>1</v>
      </c>
      <c r="I26" s="97">
        <v>1.43</v>
      </c>
      <c r="J26" s="97">
        <v>2</v>
      </c>
      <c r="K26" s="97">
        <v>0</v>
      </c>
      <c r="L26" s="97">
        <v>1</v>
      </c>
      <c r="M26" s="97">
        <v>0</v>
      </c>
      <c r="N26" s="97">
        <v>0</v>
      </c>
    </row>
    <row r="27" spans="1:14" x14ac:dyDescent="0.2">
      <c r="A27" s="97">
        <v>554</v>
      </c>
      <c r="B27" s="97">
        <v>32</v>
      </c>
      <c r="C27" s="97">
        <v>1</v>
      </c>
      <c r="D27" s="97">
        <v>1</v>
      </c>
      <c r="E27" s="97">
        <v>2</v>
      </c>
      <c r="F27" s="97" t="s">
        <v>183</v>
      </c>
      <c r="G27" s="97" t="str">
        <f t="shared" si="0"/>
        <v>No Fever</v>
      </c>
      <c r="H27" s="97">
        <v>1</v>
      </c>
      <c r="I27" s="97">
        <v>1.57</v>
      </c>
      <c r="J27" s="97">
        <v>2</v>
      </c>
      <c r="K27" s="97">
        <v>0</v>
      </c>
      <c r="L27" s="97">
        <v>1</v>
      </c>
      <c r="M27" s="97">
        <v>0</v>
      </c>
      <c r="N27" s="97">
        <v>0</v>
      </c>
    </row>
    <row r="28" spans="1:14" x14ac:dyDescent="0.2">
      <c r="A28" s="97">
        <v>555</v>
      </c>
      <c r="B28" s="97">
        <v>27</v>
      </c>
      <c r="C28" s="97">
        <v>2</v>
      </c>
      <c r="D28" s="97">
        <v>1</v>
      </c>
      <c r="E28" s="97">
        <v>2</v>
      </c>
      <c r="F28" s="97" t="s">
        <v>183</v>
      </c>
      <c r="G28" s="97" t="str">
        <f t="shared" si="0"/>
        <v>No Fever</v>
      </c>
      <c r="H28" s="97">
        <v>2</v>
      </c>
      <c r="I28" s="97">
        <v>1.43</v>
      </c>
      <c r="J28" s="97">
        <v>2</v>
      </c>
      <c r="K28" s="97">
        <v>0</v>
      </c>
      <c r="L28" s="97">
        <v>1</v>
      </c>
      <c r="M28" s="97">
        <v>0</v>
      </c>
      <c r="N28" s="97">
        <v>0</v>
      </c>
    </row>
    <row r="29" spans="1:14" x14ac:dyDescent="0.2">
      <c r="A29" s="97">
        <v>556</v>
      </c>
      <c r="B29" s="97">
        <v>25</v>
      </c>
      <c r="C29" s="97">
        <v>2</v>
      </c>
      <c r="D29" s="97">
        <v>1</v>
      </c>
      <c r="E29" s="97">
        <v>1</v>
      </c>
      <c r="F29" s="97" t="s">
        <v>184</v>
      </c>
      <c r="G29" s="97" t="str">
        <f t="shared" si="0"/>
        <v>Fever</v>
      </c>
      <c r="H29" s="97">
        <v>2</v>
      </c>
      <c r="I29" s="97">
        <v>1.43</v>
      </c>
      <c r="J29" s="97">
        <v>2</v>
      </c>
      <c r="K29" s="97">
        <v>0</v>
      </c>
      <c r="L29" s="97">
        <v>1</v>
      </c>
      <c r="M29" s="97">
        <v>0</v>
      </c>
      <c r="N29" s="97">
        <v>0</v>
      </c>
    </row>
    <row r="30" spans="1:14" x14ac:dyDescent="0.2">
      <c r="A30" s="97">
        <v>557</v>
      </c>
      <c r="B30" s="97">
        <v>9</v>
      </c>
      <c r="C30" s="97">
        <v>1</v>
      </c>
      <c r="D30" s="97">
        <v>1</v>
      </c>
      <c r="E30" s="97">
        <v>1</v>
      </c>
      <c r="F30" s="97" t="s">
        <v>184</v>
      </c>
      <c r="G30" s="97" t="str">
        <f t="shared" si="0"/>
        <v>Fever</v>
      </c>
      <c r="H30" s="97">
        <v>1</v>
      </c>
      <c r="I30" s="97">
        <v>1.57</v>
      </c>
      <c r="J30" s="97">
        <v>2</v>
      </c>
      <c r="K30" s="97">
        <v>0</v>
      </c>
      <c r="L30" s="97">
        <v>1</v>
      </c>
      <c r="M30" s="97">
        <v>0</v>
      </c>
      <c r="N30" s="97">
        <v>0</v>
      </c>
    </row>
    <row r="31" spans="1:14" x14ac:dyDescent="0.2">
      <c r="A31" s="97">
        <v>558</v>
      </c>
      <c r="B31" s="97">
        <v>15</v>
      </c>
      <c r="C31" s="97">
        <v>1</v>
      </c>
      <c r="D31" s="97">
        <v>1</v>
      </c>
      <c r="E31" s="97">
        <v>2</v>
      </c>
      <c r="F31" s="97" t="s">
        <v>183</v>
      </c>
      <c r="G31" s="97" t="str">
        <f t="shared" si="0"/>
        <v>No Fever</v>
      </c>
      <c r="H31" s="97">
        <v>3</v>
      </c>
      <c r="I31" s="97">
        <v>2</v>
      </c>
      <c r="J31" s="97">
        <v>3</v>
      </c>
      <c r="K31" s="97">
        <v>0</v>
      </c>
      <c r="L31" s="97">
        <v>0</v>
      </c>
      <c r="M31" s="97">
        <v>1</v>
      </c>
      <c r="N31" s="97">
        <v>0</v>
      </c>
    </row>
    <row r="32" spans="1:14" x14ac:dyDescent="0.2">
      <c r="A32" s="97">
        <v>559</v>
      </c>
      <c r="B32" s="97">
        <v>37</v>
      </c>
      <c r="C32" s="97">
        <v>2</v>
      </c>
      <c r="D32" s="97">
        <v>1</v>
      </c>
      <c r="E32" s="97">
        <v>1</v>
      </c>
      <c r="F32" s="97" t="s">
        <v>184</v>
      </c>
      <c r="G32" s="97" t="str">
        <f t="shared" si="0"/>
        <v>Fever</v>
      </c>
      <c r="H32" s="97">
        <v>3</v>
      </c>
      <c r="I32" s="97">
        <v>2</v>
      </c>
      <c r="J32" s="97">
        <v>3</v>
      </c>
      <c r="K32" s="97">
        <v>0</v>
      </c>
      <c r="L32" s="97">
        <v>0</v>
      </c>
      <c r="M32" s="97">
        <v>1</v>
      </c>
      <c r="N32" s="97">
        <v>0</v>
      </c>
    </row>
    <row r="33" spans="1:14" x14ac:dyDescent="0.2">
      <c r="A33" s="97">
        <v>560</v>
      </c>
      <c r="B33" s="97">
        <v>15</v>
      </c>
      <c r="C33" s="97">
        <v>2</v>
      </c>
      <c r="D33" s="97">
        <v>1</v>
      </c>
      <c r="E33" s="97">
        <v>2</v>
      </c>
      <c r="F33" s="97" t="s">
        <v>183</v>
      </c>
      <c r="G33" s="97" t="str">
        <f t="shared" si="0"/>
        <v>No Fever</v>
      </c>
      <c r="H33" s="97">
        <v>3</v>
      </c>
      <c r="I33" s="97">
        <v>2</v>
      </c>
      <c r="J33" s="97">
        <v>3</v>
      </c>
      <c r="K33" s="97">
        <v>0</v>
      </c>
      <c r="L33" s="97">
        <v>0</v>
      </c>
      <c r="M33" s="97">
        <v>1</v>
      </c>
      <c r="N33" s="97">
        <v>0</v>
      </c>
    </row>
    <row r="34" spans="1:14" x14ac:dyDescent="0.2">
      <c r="A34" s="97">
        <v>561</v>
      </c>
      <c r="B34" s="97">
        <v>22</v>
      </c>
      <c r="C34" s="97">
        <v>2</v>
      </c>
      <c r="D34" s="97">
        <v>1</v>
      </c>
      <c r="E34" s="97">
        <v>1</v>
      </c>
      <c r="F34" s="97" t="s">
        <v>184</v>
      </c>
      <c r="G34" s="97" t="str">
        <f t="shared" si="0"/>
        <v>Fever</v>
      </c>
      <c r="H34" s="97">
        <v>3</v>
      </c>
      <c r="I34" s="97">
        <v>2</v>
      </c>
      <c r="J34" s="97">
        <v>3</v>
      </c>
      <c r="K34" s="97">
        <v>0</v>
      </c>
      <c r="L34" s="97">
        <v>0</v>
      </c>
      <c r="M34" s="97">
        <v>1</v>
      </c>
      <c r="N34" s="97">
        <v>0</v>
      </c>
    </row>
    <row r="35" spans="1:14" x14ac:dyDescent="0.2">
      <c r="A35" s="97">
        <v>562</v>
      </c>
      <c r="B35" s="97">
        <v>26</v>
      </c>
      <c r="C35" s="97">
        <v>1</v>
      </c>
      <c r="D35" s="97">
        <v>1</v>
      </c>
      <c r="E35" s="97">
        <v>2</v>
      </c>
      <c r="F35" s="97" t="s">
        <v>183</v>
      </c>
      <c r="G35" s="97" t="str">
        <f t="shared" si="0"/>
        <v>No Fever</v>
      </c>
      <c r="H35" s="97">
        <v>3</v>
      </c>
      <c r="I35" s="97">
        <v>2</v>
      </c>
      <c r="J35" s="97">
        <v>3</v>
      </c>
      <c r="K35" s="97">
        <v>0</v>
      </c>
      <c r="L35" s="97">
        <v>0</v>
      </c>
      <c r="M35" s="97">
        <v>1</v>
      </c>
      <c r="N35" s="97">
        <v>0</v>
      </c>
    </row>
    <row r="36" spans="1:14" x14ac:dyDescent="0.2">
      <c r="A36" s="97">
        <v>563</v>
      </c>
      <c r="B36" s="97">
        <v>67</v>
      </c>
      <c r="C36" s="97">
        <v>2</v>
      </c>
      <c r="D36" s="97">
        <v>1</v>
      </c>
      <c r="E36" s="97">
        <v>1</v>
      </c>
      <c r="F36" s="97" t="s">
        <v>184</v>
      </c>
      <c r="G36" s="97" t="str">
        <f t="shared" si="0"/>
        <v>Fever</v>
      </c>
      <c r="H36" s="97">
        <v>2</v>
      </c>
      <c r="I36" s="97">
        <v>2</v>
      </c>
      <c r="J36" s="97">
        <v>3</v>
      </c>
      <c r="K36" s="97">
        <v>0</v>
      </c>
      <c r="L36" s="97">
        <v>0</v>
      </c>
      <c r="M36" s="97">
        <v>1</v>
      </c>
      <c r="N36" s="97">
        <v>0</v>
      </c>
    </row>
    <row r="37" spans="1:14" x14ac:dyDescent="0.2">
      <c r="A37" s="97">
        <v>564</v>
      </c>
      <c r="B37" s="97">
        <v>42</v>
      </c>
      <c r="C37" s="97">
        <v>2</v>
      </c>
      <c r="D37" s="97">
        <v>1</v>
      </c>
      <c r="E37" s="97">
        <v>1</v>
      </c>
      <c r="F37" s="97" t="s">
        <v>184</v>
      </c>
      <c r="G37" s="97" t="str">
        <f t="shared" si="0"/>
        <v>Fever</v>
      </c>
      <c r="H37" s="97">
        <v>3</v>
      </c>
      <c r="I37" s="97">
        <v>2</v>
      </c>
      <c r="J37" s="97">
        <v>3</v>
      </c>
      <c r="K37" s="97">
        <v>0</v>
      </c>
      <c r="L37" s="97">
        <v>0</v>
      </c>
      <c r="M37" s="97">
        <v>1</v>
      </c>
      <c r="N37" s="97">
        <v>0</v>
      </c>
    </row>
    <row r="38" spans="1:14" x14ac:dyDescent="0.2">
      <c r="A38" s="97">
        <v>565</v>
      </c>
      <c r="B38" s="97">
        <v>8</v>
      </c>
      <c r="C38" s="97">
        <v>1</v>
      </c>
      <c r="D38" s="97">
        <v>1</v>
      </c>
      <c r="E38" s="97">
        <v>2</v>
      </c>
      <c r="F38" s="97" t="s">
        <v>183</v>
      </c>
      <c r="G38" s="97" t="str">
        <f t="shared" si="0"/>
        <v>No Fever</v>
      </c>
      <c r="H38" s="97">
        <v>3</v>
      </c>
      <c r="I38" s="97">
        <v>2</v>
      </c>
      <c r="J38" s="97">
        <v>3</v>
      </c>
      <c r="K38" s="97">
        <v>0</v>
      </c>
      <c r="L38" s="97">
        <v>0</v>
      </c>
      <c r="M38" s="97">
        <v>1</v>
      </c>
      <c r="N38" s="97">
        <v>0</v>
      </c>
    </row>
    <row r="39" spans="1:14" x14ac:dyDescent="0.2">
      <c r="A39" s="97">
        <v>566</v>
      </c>
      <c r="B39" s="97">
        <v>7</v>
      </c>
      <c r="C39" s="97">
        <v>2</v>
      </c>
      <c r="D39" s="97">
        <v>1</v>
      </c>
      <c r="E39" s="97">
        <v>2</v>
      </c>
      <c r="F39" s="97" t="s">
        <v>183</v>
      </c>
      <c r="G39" s="97" t="str">
        <f t="shared" si="0"/>
        <v>No Fever</v>
      </c>
      <c r="H39" s="97">
        <v>3</v>
      </c>
      <c r="I39" s="97">
        <v>2</v>
      </c>
      <c r="J39" s="97">
        <v>3</v>
      </c>
      <c r="K39" s="97">
        <v>0</v>
      </c>
      <c r="L39" s="97">
        <v>0</v>
      </c>
      <c r="M39" s="97">
        <v>1</v>
      </c>
      <c r="N39" s="97">
        <v>0</v>
      </c>
    </row>
    <row r="40" spans="1:14" x14ac:dyDescent="0.2">
      <c r="A40" s="97">
        <v>567</v>
      </c>
      <c r="B40" s="97">
        <v>6</v>
      </c>
      <c r="C40" s="97">
        <v>1</v>
      </c>
      <c r="D40" s="97">
        <v>1</v>
      </c>
      <c r="E40" s="97">
        <v>1</v>
      </c>
      <c r="F40" s="97" t="s">
        <v>184</v>
      </c>
      <c r="G40" s="97" t="str">
        <f t="shared" si="0"/>
        <v>Fever</v>
      </c>
      <c r="H40" s="97">
        <v>3</v>
      </c>
      <c r="I40" s="97">
        <v>2</v>
      </c>
      <c r="J40" s="97">
        <v>3</v>
      </c>
      <c r="K40" s="97">
        <v>0</v>
      </c>
      <c r="L40" s="97">
        <v>0</v>
      </c>
      <c r="M40" s="97">
        <v>1</v>
      </c>
      <c r="N40" s="97">
        <v>0</v>
      </c>
    </row>
    <row r="41" spans="1:14" x14ac:dyDescent="0.2">
      <c r="A41" s="97">
        <v>568</v>
      </c>
      <c r="B41" s="97">
        <v>2</v>
      </c>
      <c r="C41" s="97">
        <v>2</v>
      </c>
      <c r="D41" s="97">
        <v>1</v>
      </c>
      <c r="E41" s="97">
        <v>2</v>
      </c>
      <c r="F41" s="97" t="s">
        <v>183</v>
      </c>
      <c r="G41" s="97" t="str">
        <f t="shared" si="0"/>
        <v>No Fever</v>
      </c>
      <c r="H41" s="97">
        <v>3</v>
      </c>
      <c r="I41" s="97">
        <v>2</v>
      </c>
      <c r="J41" s="97">
        <v>3</v>
      </c>
      <c r="K41" s="97">
        <v>0</v>
      </c>
      <c r="L41" s="97">
        <v>0</v>
      </c>
      <c r="M41" s="97">
        <v>1</v>
      </c>
      <c r="N41" s="97">
        <v>0</v>
      </c>
    </row>
    <row r="42" spans="1:14" x14ac:dyDescent="0.2">
      <c r="A42" s="97">
        <v>569</v>
      </c>
      <c r="B42" s="97">
        <v>15</v>
      </c>
      <c r="C42" s="97">
        <v>2</v>
      </c>
      <c r="D42" s="97">
        <v>1</v>
      </c>
      <c r="E42" s="97">
        <v>1</v>
      </c>
      <c r="F42" s="97" t="s">
        <v>184</v>
      </c>
      <c r="G42" s="97" t="str">
        <f t="shared" si="0"/>
        <v>Fever</v>
      </c>
      <c r="H42" s="97">
        <v>3</v>
      </c>
      <c r="I42" s="97">
        <v>2</v>
      </c>
      <c r="J42" s="97">
        <v>3</v>
      </c>
      <c r="K42" s="97">
        <v>0</v>
      </c>
      <c r="L42" s="97">
        <v>0</v>
      </c>
      <c r="M42" s="97">
        <v>1</v>
      </c>
      <c r="N42" s="97">
        <v>0</v>
      </c>
    </row>
    <row r="43" spans="1:14" x14ac:dyDescent="0.2">
      <c r="A43" s="97">
        <v>571</v>
      </c>
      <c r="B43" s="97">
        <v>65</v>
      </c>
      <c r="C43" s="97">
        <v>2</v>
      </c>
      <c r="D43" s="97">
        <v>1</v>
      </c>
      <c r="E43" s="97">
        <v>1</v>
      </c>
      <c r="F43" s="97" t="s">
        <v>184</v>
      </c>
      <c r="G43" s="97" t="str">
        <f t="shared" si="0"/>
        <v>Fever</v>
      </c>
      <c r="H43" s="97">
        <v>2</v>
      </c>
      <c r="I43" s="97">
        <v>2</v>
      </c>
      <c r="J43" s="97">
        <v>3</v>
      </c>
      <c r="K43" s="97">
        <v>0</v>
      </c>
      <c r="L43" s="97">
        <v>0</v>
      </c>
      <c r="M43" s="97">
        <v>1</v>
      </c>
      <c r="N43" s="97">
        <v>0</v>
      </c>
    </row>
    <row r="44" spans="1:14" x14ac:dyDescent="0.2">
      <c r="A44" s="97">
        <v>572</v>
      </c>
      <c r="B44" s="97">
        <v>21</v>
      </c>
      <c r="C44" s="97">
        <v>2</v>
      </c>
      <c r="D44" s="97">
        <v>1</v>
      </c>
      <c r="E44" s="97">
        <v>1</v>
      </c>
      <c r="F44" s="97" t="s">
        <v>184</v>
      </c>
      <c r="G44" s="97" t="str">
        <f t="shared" si="0"/>
        <v>Fever</v>
      </c>
      <c r="H44" s="97">
        <v>2</v>
      </c>
      <c r="I44" s="97">
        <v>2.17</v>
      </c>
      <c r="J44" s="97">
        <v>3</v>
      </c>
      <c r="K44" s="97">
        <v>0</v>
      </c>
      <c r="L44" s="97">
        <v>0</v>
      </c>
      <c r="M44" s="97">
        <v>1</v>
      </c>
      <c r="N44" s="97">
        <v>0</v>
      </c>
    </row>
    <row r="45" spans="1:14" x14ac:dyDescent="0.2">
      <c r="A45" s="97">
        <v>573</v>
      </c>
      <c r="B45" s="97">
        <v>33</v>
      </c>
      <c r="C45" s="97">
        <v>1</v>
      </c>
      <c r="D45" s="97">
        <v>1</v>
      </c>
      <c r="E45" s="97">
        <v>2</v>
      </c>
      <c r="F45" s="97" t="s">
        <v>183</v>
      </c>
      <c r="G45" s="97" t="str">
        <f t="shared" si="0"/>
        <v>No Fever</v>
      </c>
      <c r="H45" s="97">
        <v>1</v>
      </c>
      <c r="I45" s="97">
        <v>2.17</v>
      </c>
      <c r="J45" s="97">
        <v>3</v>
      </c>
      <c r="K45" s="97">
        <v>0</v>
      </c>
      <c r="L45" s="97">
        <v>0</v>
      </c>
      <c r="M45" s="97">
        <v>1</v>
      </c>
      <c r="N45" s="97">
        <v>0</v>
      </c>
    </row>
    <row r="46" spans="1:14" x14ac:dyDescent="0.2">
      <c r="A46" s="97">
        <v>574</v>
      </c>
      <c r="B46" s="97">
        <v>32</v>
      </c>
      <c r="C46" s="97">
        <v>2</v>
      </c>
      <c r="D46" s="97">
        <v>1</v>
      </c>
      <c r="E46" s="97">
        <v>1</v>
      </c>
      <c r="F46" s="97" t="s">
        <v>184</v>
      </c>
      <c r="G46" s="97" t="str">
        <f t="shared" si="0"/>
        <v>Fever</v>
      </c>
      <c r="H46" s="97">
        <v>2</v>
      </c>
      <c r="I46" s="97">
        <v>2.17</v>
      </c>
      <c r="J46" s="97">
        <v>3</v>
      </c>
      <c r="K46" s="97">
        <v>0</v>
      </c>
      <c r="L46" s="97">
        <v>0</v>
      </c>
      <c r="M46" s="97">
        <v>1</v>
      </c>
      <c r="N46" s="97">
        <v>0</v>
      </c>
    </row>
    <row r="47" spans="1:14" x14ac:dyDescent="0.2">
      <c r="A47" s="97">
        <v>575</v>
      </c>
      <c r="B47" s="97">
        <v>8</v>
      </c>
      <c r="C47" s="97">
        <v>1</v>
      </c>
      <c r="D47" s="97">
        <v>1</v>
      </c>
      <c r="E47" s="97">
        <v>1</v>
      </c>
      <c r="F47" s="97" t="s">
        <v>184</v>
      </c>
      <c r="G47" s="97" t="str">
        <f t="shared" si="0"/>
        <v>Fever</v>
      </c>
      <c r="H47" s="97">
        <v>2</v>
      </c>
      <c r="I47" s="97">
        <v>2.17</v>
      </c>
      <c r="J47" s="97">
        <v>3</v>
      </c>
      <c r="K47" s="97">
        <v>0</v>
      </c>
      <c r="L47" s="97">
        <v>0</v>
      </c>
      <c r="M47" s="97">
        <v>1</v>
      </c>
      <c r="N47" s="97">
        <v>0</v>
      </c>
    </row>
    <row r="48" spans="1:14" x14ac:dyDescent="0.2">
      <c r="A48" s="97">
        <v>576</v>
      </c>
      <c r="B48" s="97">
        <v>16</v>
      </c>
      <c r="C48" s="97">
        <v>1</v>
      </c>
      <c r="D48" s="97">
        <v>1</v>
      </c>
      <c r="E48" s="97">
        <v>1</v>
      </c>
      <c r="F48" s="97" t="s">
        <v>184</v>
      </c>
      <c r="G48" s="97" t="str">
        <f t="shared" si="0"/>
        <v>Fever</v>
      </c>
      <c r="H48" s="97">
        <v>2</v>
      </c>
      <c r="I48" s="97">
        <v>2</v>
      </c>
      <c r="J48" s="97">
        <v>3</v>
      </c>
      <c r="K48" s="97">
        <v>0</v>
      </c>
      <c r="L48" s="97">
        <v>0</v>
      </c>
      <c r="M48" s="97">
        <v>1</v>
      </c>
      <c r="N48" s="97">
        <v>0</v>
      </c>
    </row>
    <row r="49" spans="1:14" x14ac:dyDescent="0.2">
      <c r="A49" s="97">
        <v>577</v>
      </c>
      <c r="B49" s="97">
        <v>30</v>
      </c>
      <c r="C49" s="97">
        <v>1</v>
      </c>
      <c r="D49" s="97">
        <v>1</v>
      </c>
      <c r="E49" s="97">
        <v>2</v>
      </c>
      <c r="F49" s="97" t="s">
        <v>183</v>
      </c>
      <c r="G49" s="97" t="str">
        <f t="shared" si="0"/>
        <v>No Fever</v>
      </c>
      <c r="H49" s="97">
        <v>1</v>
      </c>
      <c r="I49" s="97">
        <v>2.17</v>
      </c>
      <c r="J49" s="97">
        <v>3</v>
      </c>
      <c r="K49" s="97">
        <v>0</v>
      </c>
      <c r="L49" s="97">
        <v>0</v>
      </c>
      <c r="M49" s="97">
        <v>1</v>
      </c>
      <c r="N49" s="97">
        <v>0</v>
      </c>
    </row>
    <row r="50" spans="1:14" x14ac:dyDescent="0.2">
      <c r="A50" s="97">
        <v>578</v>
      </c>
      <c r="B50" s="97">
        <v>11</v>
      </c>
      <c r="C50" s="97">
        <v>2</v>
      </c>
      <c r="D50" s="97">
        <v>1</v>
      </c>
      <c r="E50" s="97">
        <v>2</v>
      </c>
      <c r="F50" s="97" t="s">
        <v>183</v>
      </c>
      <c r="G50" s="97" t="str">
        <f t="shared" si="0"/>
        <v>No Fever</v>
      </c>
      <c r="H50" s="97">
        <v>2</v>
      </c>
      <c r="I50" s="97">
        <v>2.17</v>
      </c>
      <c r="J50" s="97">
        <v>3</v>
      </c>
      <c r="K50" s="97">
        <v>0</v>
      </c>
      <c r="L50" s="97">
        <v>0</v>
      </c>
      <c r="M50" s="97">
        <v>1</v>
      </c>
      <c r="N50" s="97">
        <v>0</v>
      </c>
    </row>
    <row r="51" spans="1:14" x14ac:dyDescent="0.2">
      <c r="A51" s="97">
        <v>579</v>
      </c>
      <c r="B51" s="97">
        <v>5</v>
      </c>
      <c r="C51" s="97">
        <v>2</v>
      </c>
      <c r="D51" s="97">
        <v>1</v>
      </c>
      <c r="E51" s="97">
        <v>2</v>
      </c>
      <c r="F51" s="97" t="s">
        <v>183</v>
      </c>
      <c r="G51" s="97" t="str">
        <f t="shared" si="0"/>
        <v>No Fever</v>
      </c>
      <c r="H51" s="97">
        <v>3</v>
      </c>
      <c r="I51" s="97">
        <v>2.33</v>
      </c>
      <c r="J51" s="97">
        <v>3</v>
      </c>
      <c r="K51" s="97">
        <v>0</v>
      </c>
      <c r="L51" s="97">
        <v>0</v>
      </c>
      <c r="M51" s="97">
        <v>1</v>
      </c>
      <c r="N51" s="97">
        <v>0</v>
      </c>
    </row>
    <row r="52" spans="1:14" x14ac:dyDescent="0.2">
      <c r="A52" s="97">
        <v>580</v>
      </c>
      <c r="B52" s="97">
        <v>14</v>
      </c>
      <c r="C52" s="97">
        <v>1</v>
      </c>
      <c r="D52" s="97">
        <v>1</v>
      </c>
      <c r="E52" s="97">
        <v>2</v>
      </c>
      <c r="F52" s="97" t="s">
        <v>183</v>
      </c>
      <c r="G52" s="97" t="str">
        <f t="shared" si="0"/>
        <v>No Fever</v>
      </c>
      <c r="H52" s="97">
        <v>3</v>
      </c>
      <c r="I52" s="97">
        <v>2.33</v>
      </c>
      <c r="J52" s="97">
        <v>3</v>
      </c>
      <c r="K52" s="97">
        <v>0</v>
      </c>
      <c r="L52" s="97">
        <v>0</v>
      </c>
      <c r="M52" s="97">
        <v>1</v>
      </c>
      <c r="N52" s="97">
        <v>0</v>
      </c>
    </row>
    <row r="53" spans="1:14" x14ac:dyDescent="0.2">
      <c r="A53" s="97">
        <v>581</v>
      </c>
      <c r="B53" s="97">
        <v>15</v>
      </c>
      <c r="C53" s="97">
        <v>1</v>
      </c>
      <c r="D53" s="97">
        <v>1</v>
      </c>
      <c r="E53" s="97">
        <v>2</v>
      </c>
      <c r="F53" s="97" t="s">
        <v>183</v>
      </c>
      <c r="G53" s="97" t="str">
        <f t="shared" si="0"/>
        <v>No Fever</v>
      </c>
      <c r="H53" s="97">
        <v>2</v>
      </c>
      <c r="I53" s="97">
        <v>2.33</v>
      </c>
      <c r="J53" s="97">
        <v>3</v>
      </c>
      <c r="K53" s="97">
        <v>0</v>
      </c>
      <c r="L53" s="97">
        <v>0</v>
      </c>
      <c r="M53" s="97">
        <v>1</v>
      </c>
      <c r="N53" s="97">
        <v>0</v>
      </c>
    </row>
    <row r="54" spans="1:14" x14ac:dyDescent="0.2">
      <c r="A54" s="97">
        <v>582</v>
      </c>
      <c r="B54" s="97">
        <v>9</v>
      </c>
      <c r="C54" s="97">
        <v>2</v>
      </c>
      <c r="D54" s="97">
        <v>1</v>
      </c>
      <c r="E54" s="97">
        <v>2</v>
      </c>
      <c r="F54" s="97" t="s">
        <v>183</v>
      </c>
      <c r="G54" s="97" t="str">
        <f t="shared" si="0"/>
        <v>No Fever</v>
      </c>
      <c r="H54" s="97">
        <v>3</v>
      </c>
      <c r="I54" s="97">
        <v>2.17</v>
      </c>
      <c r="J54" s="97">
        <v>3</v>
      </c>
      <c r="K54" s="97">
        <v>0</v>
      </c>
      <c r="L54" s="97">
        <v>0</v>
      </c>
      <c r="M54" s="97">
        <v>1</v>
      </c>
      <c r="N54" s="97">
        <v>0</v>
      </c>
    </row>
    <row r="55" spans="1:14" x14ac:dyDescent="0.2">
      <c r="A55" s="97">
        <v>583</v>
      </c>
      <c r="B55" s="97">
        <v>60</v>
      </c>
      <c r="C55" s="97">
        <v>2</v>
      </c>
      <c r="D55" s="97">
        <v>1</v>
      </c>
      <c r="E55" s="97">
        <v>1</v>
      </c>
      <c r="F55" s="97" t="s">
        <v>184</v>
      </c>
      <c r="G55" s="97" t="str">
        <f t="shared" si="0"/>
        <v>Fever</v>
      </c>
      <c r="H55" s="97">
        <v>3</v>
      </c>
      <c r="I55" s="97">
        <v>2.33</v>
      </c>
      <c r="J55" s="97">
        <v>3</v>
      </c>
      <c r="K55" s="97">
        <v>0</v>
      </c>
      <c r="L55" s="97">
        <v>0</v>
      </c>
      <c r="M55" s="97">
        <v>1</v>
      </c>
      <c r="N55" s="97">
        <v>0</v>
      </c>
    </row>
    <row r="56" spans="1:14" x14ac:dyDescent="0.2">
      <c r="A56" s="97">
        <v>584</v>
      </c>
      <c r="B56" s="97">
        <v>18</v>
      </c>
      <c r="C56" s="97">
        <v>2</v>
      </c>
      <c r="D56" s="97">
        <v>1</v>
      </c>
      <c r="E56" s="97">
        <v>2</v>
      </c>
      <c r="F56" s="97" t="s">
        <v>183</v>
      </c>
      <c r="G56" s="97" t="str">
        <f t="shared" si="0"/>
        <v>No Fever</v>
      </c>
      <c r="H56" s="97">
        <v>3</v>
      </c>
      <c r="I56" s="97">
        <v>2.17</v>
      </c>
      <c r="J56" s="97">
        <v>3</v>
      </c>
      <c r="K56" s="97">
        <v>0</v>
      </c>
      <c r="L56" s="97">
        <v>0</v>
      </c>
      <c r="M56" s="97">
        <v>1</v>
      </c>
      <c r="N56" s="97">
        <v>0</v>
      </c>
    </row>
    <row r="57" spans="1:14" x14ac:dyDescent="0.2">
      <c r="A57" s="97">
        <v>585</v>
      </c>
      <c r="B57" s="97">
        <v>13</v>
      </c>
      <c r="C57" s="97">
        <v>1</v>
      </c>
      <c r="D57" s="97">
        <v>1</v>
      </c>
      <c r="E57" s="97">
        <v>1</v>
      </c>
      <c r="F57" s="97" t="s">
        <v>184</v>
      </c>
      <c r="G57" s="97" t="str">
        <f t="shared" si="0"/>
        <v>Fever</v>
      </c>
      <c r="H57" s="97">
        <v>3</v>
      </c>
      <c r="I57" s="97">
        <v>2.33</v>
      </c>
      <c r="J57" s="97">
        <v>3</v>
      </c>
      <c r="K57" s="97">
        <v>0</v>
      </c>
      <c r="L57" s="97">
        <v>0</v>
      </c>
      <c r="M57" s="97">
        <v>1</v>
      </c>
      <c r="N57" s="97">
        <v>0</v>
      </c>
    </row>
    <row r="58" spans="1:14" x14ac:dyDescent="0.2">
      <c r="A58" s="97">
        <v>586</v>
      </c>
      <c r="B58" s="97">
        <v>2</v>
      </c>
      <c r="C58" s="97">
        <v>1</v>
      </c>
      <c r="D58" s="97">
        <v>1</v>
      </c>
      <c r="E58" s="97">
        <v>2</v>
      </c>
      <c r="F58" s="97" t="s">
        <v>183</v>
      </c>
      <c r="G58" s="97" t="str">
        <f t="shared" si="0"/>
        <v>No Fever</v>
      </c>
      <c r="H58" s="97">
        <v>3</v>
      </c>
      <c r="I58" s="97">
        <v>2.83</v>
      </c>
      <c r="J58" s="97">
        <v>2</v>
      </c>
      <c r="K58" s="97">
        <v>0</v>
      </c>
      <c r="L58" s="97">
        <v>1</v>
      </c>
      <c r="M58" s="97">
        <v>0</v>
      </c>
      <c r="N58" s="97">
        <v>0</v>
      </c>
    </row>
    <row r="59" spans="1:14" x14ac:dyDescent="0.2">
      <c r="A59" s="97">
        <v>587</v>
      </c>
      <c r="B59" s="97">
        <v>70</v>
      </c>
      <c r="C59" s="97">
        <v>2</v>
      </c>
      <c r="D59" s="97">
        <v>1</v>
      </c>
      <c r="E59" s="97">
        <v>2</v>
      </c>
      <c r="F59" s="97" t="s">
        <v>183</v>
      </c>
      <c r="G59" s="97" t="str">
        <f t="shared" si="0"/>
        <v>No Fever</v>
      </c>
      <c r="H59" s="97">
        <v>3</v>
      </c>
      <c r="I59" s="97">
        <v>2.83</v>
      </c>
      <c r="J59" s="97">
        <v>2</v>
      </c>
      <c r="K59" s="97">
        <v>0</v>
      </c>
      <c r="L59" s="97">
        <v>1</v>
      </c>
      <c r="M59" s="97">
        <v>0</v>
      </c>
      <c r="N59" s="97">
        <v>0</v>
      </c>
    </row>
    <row r="60" spans="1:14" x14ac:dyDescent="0.2">
      <c r="A60" s="97">
        <v>588</v>
      </c>
      <c r="B60" s="97">
        <v>61</v>
      </c>
      <c r="C60" s="97">
        <v>2</v>
      </c>
      <c r="D60" s="97">
        <v>1</v>
      </c>
      <c r="E60" s="97">
        <v>2</v>
      </c>
      <c r="F60" s="97" t="s">
        <v>183</v>
      </c>
      <c r="G60" s="97" t="str">
        <f t="shared" si="0"/>
        <v>No Fever</v>
      </c>
      <c r="H60" s="97">
        <v>3</v>
      </c>
      <c r="I60" s="97">
        <v>2.83</v>
      </c>
      <c r="J60" s="97">
        <v>2</v>
      </c>
      <c r="K60" s="97">
        <v>0</v>
      </c>
      <c r="L60" s="97">
        <v>1</v>
      </c>
      <c r="M60" s="97">
        <v>0</v>
      </c>
      <c r="N60" s="97">
        <v>0</v>
      </c>
    </row>
    <row r="61" spans="1:14" x14ac:dyDescent="0.2">
      <c r="A61" s="97">
        <v>589</v>
      </c>
      <c r="B61" s="97">
        <v>5</v>
      </c>
      <c r="C61" s="97">
        <v>1</v>
      </c>
      <c r="D61" s="97">
        <v>1</v>
      </c>
      <c r="E61" s="97">
        <v>2</v>
      </c>
      <c r="F61" s="97" t="s">
        <v>183</v>
      </c>
      <c r="G61" s="97" t="str">
        <f t="shared" si="0"/>
        <v>No Fever</v>
      </c>
      <c r="H61" s="97">
        <v>3</v>
      </c>
      <c r="I61" s="97">
        <v>2.83</v>
      </c>
      <c r="J61" s="97">
        <v>2</v>
      </c>
      <c r="K61" s="97">
        <v>0</v>
      </c>
      <c r="L61" s="97">
        <v>1</v>
      </c>
      <c r="M61" s="97">
        <v>0</v>
      </c>
      <c r="N61" s="97">
        <v>0</v>
      </c>
    </row>
    <row r="62" spans="1:14" x14ac:dyDescent="0.2">
      <c r="A62" s="97">
        <v>590</v>
      </c>
      <c r="B62" s="97">
        <v>20</v>
      </c>
      <c r="C62" s="97">
        <v>2</v>
      </c>
      <c r="D62" s="97">
        <v>1</v>
      </c>
      <c r="E62" s="97">
        <v>2</v>
      </c>
      <c r="F62" s="97" t="s">
        <v>183</v>
      </c>
      <c r="G62" s="97" t="str">
        <f t="shared" si="0"/>
        <v>No Fever</v>
      </c>
      <c r="H62" s="97">
        <v>3</v>
      </c>
      <c r="I62" s="97">
        <v>2.83</v>
      </c>
      <c r="J62" s="97">
        <v>2</v>
      </c>
      <c r="K62" s="97">
        <v>0</v>
      </c>
      <c r="L62" s="97">
        <v>1</v>
      </c>
      <c r="M62" s="97">
        <v>0</v>
      </c>
      <c r="N62" s="97">
        <v>0</v>
      </c>
    </row>
    <row r="63" spans="1:14" x14ac:dyDescent="0.2">
      <c r="A63" s="97">
        <v>591</v>
      </c>
      <c r="B63" s="97">
        <v>3</v>
      </c>
      <c r="C63" s="97">
        <v>1</v>
      </c>
      <c r="D63" s="97">
        <v>1</v>
      </c>
      <c r="E63" s="97">
        <v>2</v>
      </c>
      <c r="F63" s="97" t="s">
        <v>183</v>
      </c>
      <c r="G63" s="97" t="str">
        <f t="shared" si="0"/>
        <v>No Fever</v>
      </c>
      <c r="H63" s="97">
        <v>3</v>
      </c>
      <c r="I63" s="97">
        <v>3</v>
      </c>
      <c r="J63" s="97">
        <v>2</v>
      </c>
      <c r="K63" s="97">
        <v>0</v>
      </c>
      <c r="L63" s="97">
        <v>1</v>
      </c>
      <c r="M63" s="97">
        <v>0</v>
      </c>
      <c r="N63" s="97">
        <v>0</v>
      </c>
    </row>
    <row r="64" spans="1:14" x14ac:dyDescent="0.2">
      <c r="A64" s="97">
        <v>592</v>
      </c>
      <c r="B64" s="97">
        <v>16</v>
      </c>
      <c r="C64" s="97">
        <v>1</v>
      </c>
      <c r="D64" s="97">
        <v>1</v>
      </c>
      <c r="E64" s="97">
        <v>2</v>
      </c>
      <c r="F64" s="97" t="s">
        <v>183</v>
      </c>
      <c r="G64" s="97" t="str">
        <f t="shared" si="0"/>
        <v>No Fever</v>
      </c>
      <c r="H64" s="97">
        <v>3</v>
      </c>
      <c r="I64" s="97">
        <v>2.83</v>
      </c>
      <c r="J64" s="97">
        <v>2</v>
      </c>
      <c r="K64" s="97">
        <v>0</v>
      </c>
      <c r="L64" s="97">
        <v>1</v>
      </c>
      <c r="M64" s="97">
        <v>0</v>
      </c>
      <c r="N64" s="97">
        <v>0</v>
      </c>
    </row>
    <row r="65" spans="1:14" x14ac:dyDescent="0.2">
      <c r="A65" s="97">
        <v>594</v>
      </c>
      <c r="B65" s="97">
        <v>50</v>
      </c>
      <c r="C65" s="97">
        <v>2</v>
      </c>
      <c r="D65" s="97">
        <v>1</v>
      </c>
      <c r="E65" s="97">
        <v>2</v>
      </c>
      <c r="F65" s="97" t="s">
        <v>183</v>
      </c>
      <c r="G65" s="97" t="str">
        <f t="shared" si="0"/>
        <v>No Fever</v>
      </c>
      <c r="H65" s="97">
        <v>1</v>
      </c>
      <c r="I65" s="97">
        <v>2.2000000000000002</v>
      </c>
      <c r="J65" s="97">
        <v>2</v>
      </c>
      <c r="K65" s="97">
        <v>0</v>
      </c>
      <c r="L65" s="97">
        <v>1</v>
      </c>
      <c r="M65" s="97">
        <v>0</v>
      </c>
      <c r="N65" s="97">
        <v>0</v>
      </c>
    </row>
    <row r="66" spans="1:14" x14ac:dyDescent="0.2">
      <c r="A66" s="97">
        <v>595</v>
      </c>
      <c r="B66" s="97">
        <v>9</v>
      </c>
      <c r="C66" s="97">
        <v>2</v>
      </c>
      <c r="D66" s="97">
        <v>1</v>
      </c>
      <c r="E66" s="97">
        <v>2</v>
      </c>
      <c r="F66" s="97" t="s">
        <v>183</v>
      </c>
      <c r="G66" s="97" t="str">
        <f t="shared" si="0"/>
        <v>No Fever</v>
      </c>
      <c r="H66" s="97">
        <v>2</v>
      </c>
      <c r="I66" s="97">
        <v>2.2000000000000002</v>
      </c>
      <c r="J66" s="97">
        <v>2</v>
      </c>
      <c r="K66" s="97">
        <v>0</v>
      </c>
      <c r="L66" s="97">
        <v>1</v>
      </c>
      <c r="M66" s="97">
        <v>0</v>
      </c>
      <c r="N66" s="97">
        <v>0</v>
      </c>
    </row>
    <row r="67" spans="1:14" x14ac:dyDescent="0.2">
      <c r="A67" s="97">
        <v>596</v>
      </c>
      <c r="B67" s="97">
        <v>6</v>
      </c>
      <c r="C67" s="97">
        <v>2</v>
      </c>
      <c r="D67" s="97">
        <v>1</v>
      </c>
      <c r="E67" s="97">
        <v>2</v>
      </c>
      <c r="F67" s="97" t="s">
        <v>183</v>
      </c>
      <c r="G67" s="97" t="str">
        <f t="shared" ref="G67:G130" si="1">IF(F67=$F$2,"No Fever","Fever")</f>
        <v>No Fever</v>
      </c>
      <c r="H67" s="97">
        <v>1</v>
      </c>
      <c r="I67" s="97">
        <v>2.2000000000000002</v>
      </c>
      <c r="J67" s="97">
        <v>2</v>
      </c>
      <c r="K67" s="97">
        <v>0</v>
      </c>
      <c r="L67" s="97">
        <v>1</v>
      </c>
      <c r="M67" s="97">
        <v>0</v>
      </c>
      <c r="N67" s="97">
        <v>0</v>
      </c>
    </row>
    <row r="68" spans="1:14" x14ac:dyDescent="0.2">
      <c r="A68" s="97">
        <v>597</v>
      </c>
      <c r="B68" s="97">
        <v>35</v>
      </c>
      <c r="C68" s="97">
        <v>1</v>
      </c>
      <c r="D68" s="97">
        <v>1</v>
      </c>
      <c r="E68" s="97">
        <v>2</v>
      </c>
      <c r="F68" s="97" t="s">
        <v>183</v>
      </c>
      <c r="G68" s="97" t="str">
        <f t="shared" si="1"/>
        <v>No Fever</v>
      </c>
      <c r="H68" s="97">
        <v>1</v>
      </c>
      <c r="I68" s="97">
        <v>2.2000000000000002</v>
      </c>
      <c r="J68" s="97">
        <v>2</v>
      </c>
      <c r="K68" s="97">
        <v>0</v>
      </c>
      <c r="L68" s="97">
        <v>1</v>
      </c>
      <c r="M68" s="97">
        <v>0</v>
      </c>
      <c r="N68" s="97">
        <v>0</v>
      </c>
    </row>
    <row r="69" spans="1:14" x14ac:dyDescent="0.2">
      <c r="A69" s="97">
        <v>598</v>
      </c>
      <c r="B69" s="97">
        <v>12</v>
      </c>
      <c r="C69" s="97">
        <v>2</v>
      </c>
      <c r="D69" s="97">
        <v>1</v>
      </c>
      <c r="E69" s="97">
        <v>2</v>
      </c>
      <c r="F69" s="97" t="s">
        <v>183</v>
      </c>
      <c r="G69" s="97" t="str">
        <f t="shared" si="1"/>
        <v>No Fever</v>
      </c>
      <c r="H69" s="97">
        <v>2</v>
      </c>
      <c r="I69" s="97">
        <v>2.2000000000000002</v>
      </c>
      <c r="J69" s="97">
        <v>2</v>
      </c>
      <c r="K69" s="97">
        <v>0</v>
      </c>
      <c r="L69" s="97">
        <v>1</v>
      </c>
      <c r="M69" s="97">
        <v>0</v>
      </c>
      <c r="N69" s="97">
        <v>0</v>
      </c>
    </row>
    <row r="70" spans="1:14" x14ac:dyDescent="0.2">
      <c r="A70" s="97">
        <v>599</v>
      </c>
      <c r="B70" s="97">
        <v>4</v>
      </c>
      <c r="C70" s="97">
        <v>1</v>
      </c>
      <c r="D70" s="97">
        <v>1</v>
      </c>
      <c r="E70" s="97">
        <v>2</v>
      </c>
      <c r="F70" s="97" t="s">
        <v>183</v>
      </c>
      <c r="G70" s="97" t="str">
        <f t="shared" si="1"/>
        <v>No Fever</v>
      </c>
      <c r="H70" s="97">
        <v>3</v>
      </c>
      <c r="I70" s="97">
        <v>2</v>
      </c>
      <c r="J70" s="97">
        <v>2</v>
      </c>
      <c r="K70" s="97">
        <v>0</v>
      </c>
      <c r="L70" s="97">
        <v>1</v>
      </c>
      <c r="M70" s="97">
        <v>0</v>
      </c>
      <c r="N70" s="97">
        <v>0</v>
      </c>
    </row>
    <row r="71" spans="1:14" x14ac:dyDescent="0.2">
      <c r="A71" s="97">
        <v>600</v>
      </c>
      <c r="B71" s="97">
        <v>39</v>
      </c>
      <c r="C71" s="97">
        <v>2</v>
      </c>
      <c r="D71" s="97">
        <v>1</v>
      </c>
      <c r="E71" s="97">
        <v>1</v>
      </c>
      <c r="F71" s="97" t="s">
        <v>184</v>
      </c>
      <c r="G71" s="97" t="str">
        <f t="shared" si="1"/>
        <v>Fever</v>
      </c>
      <c r="H71" s="97">
        <v>1</v>
      </c>
      <c r="I71" s="97">
        <v>2.5</v>
      </c>
      <c r="J71" s="97">
        <v>3</v>
      </c>
      <c r="K71" s="97">
        <v>0</v>
      </c>
      <c r="L71" s="97">
        <v>0</v>
      </c>
      <c r="M71" s="97">
        <v>1</v>
      </c>
      <c r="N71" s="97">
        <v>0</v>
      </c>
    </row>
    <row r="72" spans="1:14" x14ac:dyDescent="0.2">
      <c r="A72" s="97">
        <v>601</v>
      </c>
      <c r="B72" s="97">
        <v>44</v>
      </c>
      <c r="C72" s="97">
        <v>1</v>
      </c>
      <c r="D72" s="97">
        <v>1</v>
      </c>
      <c r="E72" s="97">
        <v>2</v>
      </c>
      <c r="F72" s="97" t="s">
        <v>183</v>
      </c>
      <c r="G72" s="97" t="str">
        <f t="shared" si="1"/>
        <v>No Fever</v>
      </c>
      <c r="H72" s="97">
        <v>1</v>
      </c>
      <c r="I72" s="97">
        <v>2.5</v>
      </c>
      <c r="J72" s="97">
        <v>3</v>
      </c>
      <c r="K72" s="97">
        <v>0</v>
      </c>
      <c r="L72" s="97">
        <v>0</v>
      </c>
      <c r="M72" s="97">
        <v>1</v>
      </c>
      <c r="N72" s="97">
        <v>0</v>
      </c>
    </row>
    <row r="73" spans="1:14" x14ac:dyDescent="0.2">
      <c r="A73" s="97">
        <v>602</v>
      </c>
      <c r="B73" s="97">
        <v>15</v>
      </c>
      <c r="C73" s="97">
        <v>2</v>
      </c>
      <c r="D73" s="97">
        <v>1</v>
      </c>
      <c r="E73" s="97">
        <v>2</v>
      </c>
      <c r="F73" s="97" t="s">
        <v>183</v>
      </c>
      <c r="G73" s="97" t="str">
        <f t="shared" si="1"/>
        <v>No Fever</v>
      </c>
      <c r="H73" s="97">
        <v>1</v>
      </c>
      <c r="I73" s="97">
        <v>2.17</v>
      </c>
      <c r="J73" s="97">
        <v>3</v>
      </c>
      <c r="K73" s="97">
        <v>0</v>
      </c>
      <c r="L73" s="97">
        <v>0</v>
      </c>
      <c r="M73" s="97">
        <v>1</v>
      </c>
      <c r="N73" s="97">
        <v>0</v>
      </c>
    </row>
    <row r="74" spans="1:14" x14ac:dyDescent="0.2">
      <c r="A74" s="97">
        <v>603</v>
      </c>
      <c r="B74" s="97">
        <v>11</v>
      </c>
      <c r="C74" s="97">
        <v>1</v>
      </c>
      <c r="D74" s="97">
        <v>1</v>
      </c>
      <c r="E74" s="97">
        <v>1</v>
      </c>
      <c r="F74" s="97" t="s">
        <v>184</v>
      </c>
      <c r="G74" s="97" t="str">
        <f t="shared" si="1"/>
        <v>Fever</v>
      </c>
      <c r="H74" s="97">
        <v>1</v>
      </c>
      <c r="I74" s="97">
        <v>2.33</v>
      </c>
      <c r="J74" s="97">
        <v>3</v>
      </c>
      <c r="K74" s="97">
        <v>0</v>
      </c>
      <c r="L74" s="97">
        <v>0</v>
      </c>
      <c r="M74" s="97">
        <v>1</v>
      </c>
      <c r="N74" s="97">
        <v>0</v>
      </c>
    </row>
    <row r="75" spans="1:14" x14ac:dyDescent="0.2">
      <c r="A75" s="97">
        <v>604</v>
      </c>
      <c r="B75" s="97">
        <v>35</v>
      </c>
      <c r="C75" s="97">
        <v>1</v>
      </c>
      <c r="D75" s="97">
        <v>1</v>
      </c>
      <c r="E75" s="97">
        <v>1</v>
      </c>
      <c r="F75" s="97" t="s">
        <v>184</v>
      </c>
      <c r="G75" s="97" t="str">
        <f t="shared" si="1"/>
        <v>Fever</v>
      </c>
      <c r="H75" s="97">
        <v>1</v>
      </c>
      <c r="I75" s="97">
        <v>2.17</v>
      </c>
      <c r="J75" s="97">
        <v>3</v>
      </c>
      <c r="K75" s="97">
        <v>0</v>
      </c>
      <c r="L75" s="97">
        <v>0</v>
      </c>
      <c r="M75" s="97">
        <v>1</v>
      </c>
      <c r="N75" s="97">
        <v>0</v>
      </c>
    </row>
    <row r="76" spans="1:14" x14ac:dyDescent="0.2">
      <c r="A76" s="97">
        <v>605</v>
      </c>
      <c r="B76" s="97">
        <v>3</v>
      </c>
      <c r="C76" s="97">
        <v>2</v>
      </c>
      <c r="D76" s="97">
        <v>1</v>
      </c>
      <c r="E76" s="97">
        <v>2</v>
      </c>
      <c r="F76" s="97" t="s">
        <v>183</v>
      </c>
      <c r="G76" s="97" t="str">
        <f t="shared" si="1"/>
        <v>No Fever</v>
      </c>
      <c r="H76" s="97">
        <v>3</v>
      </c>
      <c r="I76" s="97">
        <v>2.17</v>
      </c>
      <c r="J76" s="97">
        <v>3</v>
      </c>
      <c r="K76" s="97">
        <v>0</v>
      </c>
      <c r="L76" s="97">
        <v>0</v>
      </c>
      <c r="M76" s="97">
        <v>1</v>
      </c>
      <c r="N76" s="97">
        <v>0</v>
      </c>
    </row>
    <row r="77" spans="1:14" x14ac:dyDescent="0.2">
      <c r="A77" s="97">
        <v>606</v>
      </c>
      <c r="B77" s="97">
        <v>2</v>
      </c>
      <c r="C77" s="97">
        <v>2</v>
      </c>
      <c r="D77" s="97">
        <v>1</v>
      </c>
      <c r="E77" s="97">
        <v>2</v>
      </c>
      <c r="F77" s="97" t="s">
        <v>183</v>
      </c>
      <c r="G77" s="97" t="str">
        <f t="shared" si="1"/>
        <v>No Fever</v>
      </c>
      <c r="H77" s="97">
        <v>3</v>
      </c>
      <c r="I77" s="97">
        <v>2.17</v>
      </c>
      <c r="J77" s="97">
        <v>3</v>
      </c>
      <c r="K77" s="97">
        <v>0</v>
      </c>
      <c r="L77" s="97">
        <v>0</v>
      </c>
      <c r="M77" s="97">
        <v>1</v>
      </c>
      <c r="N77" s="97">
        <v>0</v>
      </c>
    </row>
    <row r="78" spans="1:14" x14ac:dyDescent="0.2">
      <c r="A78" s="97">
        <v>607</v>
      </c>
      <c r="B78" s="97">
        <v>6</v>
      </c>
      <c r="C78" s="97">
        <v>1</v>
      </c>
      <c r="D78" s="97">
        <v>1</v>
      </c>
      <c r="E78" s="97">
        <v>2</v>
      </c>
      <c r="F78" s="97" t="s">
        <v>183</v>
      </c>
      <c r="G78" s="97" t="str">
        <f t="shared" si="1"/>
        <v>No Fever</v>
      </c>
      <c r="H78" s="97">
        <v>3</v>
      </c>
      <c r="I78" s="97">
        <v>3</v>
      </c>
      <c r="J78" s="97">
        <v>3</v>
      </c>
      <c r="K78" s="97">
        <v>0</v>
      </c>
      <c r="L78" s="97">
        <v>0</v>
      </c>
      <c r="M78" s="97">
        <v>1</v>
      </c>
      <c r="N78" s="97">
        <v>0</v>
      </c>
    </row>
    <row r="79" spans="1:14" x14ac:dyDescent="0.2">
      <c r="A79" s="97">
        <v>608</v>
      </c>
      <c r="B79" s="97">
        <v>17</v>
      </c>
      <c r="C79" s="97">
        <v>2</v>
      </c>
      <c r="D79" s="97">
        <v>1</v>
      </c>
      <c r="E79" s="97">
        <v>2</v>
      </c>
      <c r="F79" s="97" t="s">
        <v>183</v>
      </c>
      <c r="G79" s="97" t="str">
        <f t="shared" si="1"/>
        <v>No Fever</v>
      </c>
      <c r="H79" s="97">
        <v>3</v>
      </c>
      <c r="I79" s="97">
        <v>3</v>
      </c>
      <c r="J79" s="97">
        <v>3</v>
      </c>
      <c r="K79" s="97">
        <v>0</v>
      </c>
      <c r="L79" s="97">
        <v>0</v>
      </c>
      <c r="M79" s="97">
        <v>1</v>
      </c>
      <c r="N79" s="97">
        <v>0</v>
      </c>
    </row>
    <row r="80" spans="1:14" x14ac:dyDescent="0.2">
      <c r="A80" s="97">
        <v>614</v>
      </c>
      <c r="B80" s="97">
        <v>17</v>
      </c>
      <c r="C80" s="97">
        <v>1</v>
      </c>
      <c r="D80" s="97">
        <v>1</v>
      </c>
      <c r="E80" s="97">
        <v>1</v>
      </c>
      <c r="F80" s="97" t="s">
        <v>184</v>
      </c>
      <c r="G80" s="97" t="str">
        <f t="shared" si="1"/>
        <v>Fever</v>
      </c>
      <c r="H80" s="97">
        <v>2</v>
      </c>
      <c r="I80" s="97">
        <v>2.25</v>
      </c>
      <c r="J80" s="97">
        <v>4</v>
      </c>
      <c r="K80" s="97">
        <v>0</v>
      </c>
      <c r="L80" s="97">
        <v>0</v>
      </c>
      <c r="M80" s="97">
        <v>0</v>
      </c>
      <c r="N80" s="97">
        <v>1</v>
      </c>
    </row>
    <row r="81" spans="1:14" x14ac:dyDescent="0.2">
      <c r="A81" s="97">
        <v>615</v>
      </c>
      <c r="B81" s="97">
        <v>43</v>
      </c>
      <c r="C81" s="97">
        <v>1</v>
      </c>
      <c r="D81" s="97">
        <v>1</v>
      </c>
      <c r="E81" s="97">
        <v>1</v>
      </c>
      <c r="F81" s="97" t="s">
        <v>184</v>
      </c>
      <c r="G81" s="97" t="str">
        <f t="shared" si="1"/>
        <v>Fever</v>
      </c>
      <c r="H81" s="97">
        <v>3</v>
      </c>
      <c r="I81" s="97">
        <v>2.75</v>
      </c>
      <c r="J81" s="97">
        <v>4</v>
      </c>
      <c r="K81" s="97">
        <v>0</v>
      </c>
      <c r="L81" s="97">
        <v>0</v>
      </c>
      <c r="M81" s="97">
        <v>0</v>
      </c>
      <c r="N81" s="97">
        <v>1</v>
      </c>
    </row>
    <row r="82" spans="1:14" x14ac:dyDescent="0.2">
      <c r="A82" s="97">
        <v>616</v>
      </c>
      <c r="B82" s="97">
        <v>1</v>
      </c>
      <c r="C82" s="97">
        <v>2</v>
      </c>
      <c r="D82" s="97">
        <v>1</v>
      </c>
      <c r="E82" s="97">
        <v>2</v>
      </c>
      <c r="F82" s="97" t="s">
        <v>183</v>
      </c>
      <c r="G82" s="97" t="str">
        <f t="shared" si="1"/>
        <v>No Fever</v>
      </c>
      <c r="H82" s="97">
        <v>3</v>
      </c>
      <c r="I82" s="97">
        <v>2.5</v>
      </c>
      <c r="J82" s="97">
        <v>4</v>
      </c>
      <c r="K82" s="97">
        <v>0</v>
      </c>
      <c r="L82" s="97">
        <v>0</v>
      </c>
      <c r="M82" s="97">
        <v>0</v>
      </c>
      <c r="N82" s="97">
        <v>1</v>
      </c>
    </row>
    <row r="83" spans="1:14" x14ac:dyDescent="0.2">
      <c r="A83" s="97">
        <v>617</v>
      </c>
      <c r="B83" s="97">
        <v>30</v>
      </c>
      <c r="C83" s="97">
        <v>2</v>
      </c>
      <c r="D83" s="97">
        <v>1</v>
      </c>
      <c r="E83" s="97">
        <v>2</v>
      </c>
      <c r="F83" s="97" t="s">
        <v>183</v>
      </c>
      <c r="G83" s="97" t="str">
        <f t="shared" si="1"/>
        <v>No Fever</v>
      </c>
      <c r="H83" s="97">
        <v>3</v>
      </c>
      <c r="I83" s="97">
        <v>2.25</v>
      </c>
      <c r="J83" s="97">
        <v>4</v>
      </c>
      <c r="K83" s="97">
        <v>0</v>
      </c>
      <c r="L83" s="97">
        <v>0</v>
      </c>
      <c r="M83" s="97">
        <v>0</v>
      </c>
      <c r="N83" s="97">
        <v>1</v>
      </c>
    </row>
    <row r="84" spans="1:14" x14ac:dyDescent="0.2">
      <c r="A84" s="97">
        <v>618</v>
      </c>
      <c r="B84" s="97">
        <v>53</v>
      </c>
      <c r="C84" s="97">
        <v>1</v>
      </c>
      <c r="D84" s="97">
        <v>1</v>
      </c>
      <c r="E84" s="97">
        <v>1</v>
      </c>
      <c r="F84" s="97" t="s">
        <v>184</v>
      </c>
      <c r="G84" s="97" t="str">
        <f t="shared" si="1"/>
        <v>Fever</v>
      </c>
      <c r="H84" s="97">
        <v>3</v>
      </c>
      <c r="I84" s="97">
        <v>2.25</v>
      </c>
      <c r="J84" s="97">
        <v>4</v>
      </c>
      <c r="K84" s="97">
        <v>0</v>
      </c>
      <c r="L84" s="97">
        <v>0</v>
      </c>
      <c r="M84" s="97">
        <v>0</v>
      </c>
      <c r="N84" s="97">
        <v>1</v>
      </c>
    </row>
    <row r="85" spans="1:14" x14ac:dyDescent="0.2">
      <c r="A85" s="97">
        <v>621</v>
      </c>
      <c r="B85" s="97">
        <v>11</v>
      </c>
      <c r="C85" s="97">
        <v>2</v>
      </c>
      <c r="D85" s="97">
        <v>1</v>
      </c>
      <c r="E85" s="97">
        <v>2</v>
      </c>
      <c r="F85" s="97" t="s">
        <v>183</v>
      </c>
      <c r="G85" s="97" t="str">
        <f t="shared" si="1"/>
        <v>No Fever</v>
      </c>
      <c r="H85" s="97">
        <v>1</v>
      </c>
      <c r="I85" s="97">
        <v>1.83</v>
      </c>
      <c r="J85" s="97">
        <v>4</v>
      </c>
      <c r="K85" s="97">
        <v>0</v>
      </c>
      <c r="L85" s="97">
        <v>0</v>
      </c>
      <c r="M85" s="97">
        <v>0</v>
      </c>
      <c r="N85" s="97">
        <v>1</v>
      </c>
    </row>
    <row r="86" spans="1:14" x14ac:dyDescent="0.2">
      <c r="A86" s="97">
        <v>622</v>
      </c>
      <c r="B86" s="97">
        <v>13</v>
      </c>
      <c r="C86" s="97">
        <v>2</v>
      </c>
      <c r="D86" s="97">
        <v>1</v>
      </c>
      <c r="E86" s="97">
        <v>1</v>
      </c>
      <c r="F86" s="97" t="s">
        <v>184</v>
      </c>
      <c r="G86" s="97" t="str">
        <f t="shared" si="1"/>
        <v>Fever</v>
      </c>
      <c r="H86" s="97">
        <v>1</v>
      </c>
      <c r="I86" s="97">
        <v>1.83</v>
      </c>
      <c r="J86" s="97">
        <v>4</v>
      </c>
      <c r="K86" s="97">
        <v>0</v>
      </c>
      <c r="L86" s="97">
        <v>0</v>
      </c>
      <c r="M86" s="97">
        <v>0</v>
      </c>
      <c r="N86" s="97">
        <v>1</v>
      </c>
    </row>
    <row r="87" spans="1:14" x14ac:dyDescent="0.2">
      <c r="A87" s="97">
        <v>623</v>
      </c>
      <c r="B87" s="97">
        <v>39</v>
      </c>
      <c r="C87" s="97">
        <v>1</v>
      </c>
      <c r="D87" s="97">
        <v>1</v>
      </c>
      <c r="E87" s="97">
        <v>1</v>
      </c>
      <c r="F87" s="97" t="s">
        <v>184</v>
      </c>
      <c r="G87" s="97" t="str">
        <f t="shared" si="1"/>
        <v>Fever</v>
      </c>
      <c r="H87" s="97">
        <v>1</v>
      </c>
      <c r="I87" s="97">
        <v>1.83</v>
      </c>
      <c r="J87" s="97">
        <v>4</v>
      </c>
      <c r="K87" s="97">
        <v>0</v>
      </c>
      <c r="L87" s="97">
        <v>0</v>
      </c>
      <c r="M87" s="97">
        <v>0</v>
      </c>
      <c r="N87" s="97">
        <v>1</v>
      </c>
    </row>
    <row r="88" spans="1:14" x14ac:dyDescent="0.2">
      <c r="A88" s="97">
        <v>624</v>
      </c>
      <c r="B88" s="97">
        <v>24</v>
      </c>
      <c r="C88" s="97">
        <v>2</v>
      </c>
      <c r="D88" s="97">
        <v>1</v>
      </c>
      <c r="E88" s="97">
        <v>2</v>
      </c>
      <c r="F88" s="97" t="s">
        <v>183</v>
      </c>
      <c r="G88" s="97" t="str">
        <f t="shared" si="1"/>
        <v>No Fever</v>
      </c>
      <c r="H88" s="97">
        <v>1</v>
      </c>
      <c r="I88" s="97">
        <v>1.5</v>
      </c>
      <c r="J88" s="97">
        <v>4</v>
      </c>
      <c r="K88" s="97">
        <v>0</v>
      </c>
      <c r="L88" s="97">
        <v>0</v>
      </c>
      <c r="M88" s="97">
        <v>0</v>
      </c>
      <c r="N88" s="97">
        <v>1</v>
      </c>
    </row>
    <row r="89" spans="1:14" x14ac:dyDescent="0.2">
      <c r="A89" s="97">
        <v>625</v>
      </c>
      <c r="B89" s="97">
        <v>32</v>
      </c>
      <c r="C89" s="97">
        <v>1</v>
      </c>
      <c r="D89" s="97">
        <v>1</v>
      </c>
      <c r="E89" s="97">
        <v>2</v>
      </c>
      <c r="F89" s="97" t="s">
        <v>183</v>
      </c>
      <c r="G89" s="97" t="str">
        <f t="shared" si="1"/>
        <v>No Fever</v>
      </c>
      <c r="H89" s="97">
        <v>1</v>
      </c>
      <c r="I89" s="97">
        <v>1.67</v>
      </c>
      <c r="J89" s="97">
        <v>4</v>
      </c>
      <c r="K89" s="97">
        <v>0</v>
      </c>
      <c r="L89" s="97">
        <v>0</v>
      </c>
      <c r="M89" s="97">
        <v>0</v>
      </c>
      <c r="N89" s="97">
        <v>1</v>
      </c>
    </row>
    <row r="90" spans="1:14" x14ac:dyDescent="0.2">
      <c r="A90" s="97">
        <v>626</v>
      </c>
      <c r="B90" s="97">
        <v>70</v>
      </c>
      <c r="C90" s="97">
        <v>2</v>
      </c>
      <c r="D90" s="97">
        <v>1</v>
      </c>
      <c r="E90" s="97">
        <v>1</v>
      </c>
      <c r="F90" s="97" t="s">
        <v>184</v>
      </c>
      <c r="G90" s="97" t="str">
        <f t="shared" si="1"/>
        <v>Fever</v>
      </c>
      <c r="H90" s="97">
        <v>1</v>
      </c>
      <c r="I90" s="97">
        <v>1.67</v>
      </c>
      <c r="J90" s="97">
        <v>4</v>
      </c>
      <c r="K90" s="97">
        <v>0</v>
      </c>
      <c r="L90" s="97">
        <v>0</v>
      </c>
      <c r="M90" s="97">
        <v>0</v>
      </c>
      <c r="N90" s="97">
        <v>1</v>
      </c>
    </row>
    <row r="91" spans="1:14" x14ac:dyDescent="0.2">
      <c r="A91" s="97">
        <v>627</v>
      </c>
      <c r="B91" s="97">
        <v>17</v>
      </c>
      <c r="C91" s="97">
        <v>1</v>
      </c>
      <c r="D91" s="97">
        <v>1</v>
      </c>
      <c r="E91" s="97">
        <v>2</v>
      </c>
      <c r="F91" s="97" t="s">
        <v>183</v>
      </c>
      <c r="G91" s="97" t="str">
        <f t="shared" si="1"/>
        <v>No Fever</v>
      </c>
      <c r="H91" s="97">
        <v>1</v>
      </c>
      <c r="I91" s="97">
        <v>1.67</v>
      </c>
      <c r="J91" s="97">
        <v>4</v>
      </c>
      <c r="K91" s="97">
        <v>0</v>
      </c>
      <c r="L91" s="97">
        <v>0</v>
      </c>
      <c r="M91" s="97">
        <v>0</v>
      </c>
      <c r="N91" s="97">
        <v>1</v>
      </c>
    </row>
    <row r="92" spans="1:14" x14ac:dyDescent="0.2">
      <c r="A92" s="97">
        <v>628</v>
      </c>
      <c r="B92" s="97">
        <v>16</v>
      </c>
      <c r="C92" s="97">
        <v>1</v>
      </c>
      <c r="D92" s="97">
        <v>1</v>
      </c>
      <c r="E92" s="97">
        <v>1</v>
      </c>
      <c r="F92" s="97" t="s">
        <v>184</v>
      </c>
      <c r="G92" s="97" t="str">
        <f t="shared" si="1"/>
        <v>Fever</v>
      </c>
      <c r="H92" s="97">
        <v>3</v>
      </c>
      <c r="I92" s="97">
        <v>2.33</v>
      </c>
      <c r="J92" s="97">
        <v>4</v>
      </c>
      <c r="K92" s="97">
        <v>0</v>
      </c>
      <c r="L92" s="97">
        <v>0</v>
      </c>
      <c r="M92" s="97">
        <v>0</v>
      </c>
      <c r="N92" s="97">
        <v>1</v>
      </c>
    </row>
    <row r="93" spans="1:14" x14ac:dyDescent="0.2">
      <c r="A93" s="97">
        <v>629</v>
      </c>
      <c r="B93" s="97">
        <v>3</v>
      </c>
      <c r="C93" s="97">
        <v>1</v>
      </c>
      <c r="D93" s="97">
        <v>1</v>
      </c>
      <c r="E93" s="97">
        <v>2</v>
      </c>
      <c r="F93" s="97" t="s">
        <v>183</v>
      </c>
      <c r="G93" s="97" t="str">
        <f t="shared" si="1"/>
        <v>No Fever</v>
      </c>
      <c r="H93" s="97">
        <v>3</v>
      </c>
      <c r="I93" s="97">
        <v>2.33</v>
      </c>
      <c r="J93" s="97">
        <v>4</v>
      </c>
      <c r="K93" s="97">
        <v>0</v>
      </c>
      <c r="L93" s="97">
        <v>0</v>
      </c>
      <c r="M93" s="97">
        <v>0</v>
      </c>
      <c r="N93" s="97">
        <v>1</v>
      </c>
    </row>
    <row r="94" spans="1:14" x14ac:dyDescent="0.2">
      <c r="A94" s="97">
        <v>630</v>
      </c>
      <c r="B94" s="97">
        <v>12</v>
      </c>
      <c r="C94" s="97">
        <v>2</v>
      </c>
      <c r="D94" s="97">
        <v>1</v>
      </c>
      <c r="E94" s="97">
        <v>2</v>
      </c>
      <c r="F94" s="97" t="s">
        <v>183</v>
      </c>
      <c r="G94" s="97" t="str">
        <f t="shared" si="1"/>
        <v>No Fever</v>
      </c>
      <c r="H94" s="97">
        <v>3</v>
      </c>
      <c r="I94" s="97">
        <v>2.17</v>
      </c>
      <c r="J94" s="97">
        <v>4</v>
      </c>
      <c r="K94" s="97">
        <v>0</v>
      </c>
      <c r="L94" s="97">
        <v>0</v>
      </c>
      <c r="M94" s="97">
        <v>0</v>
      </c>
      <c r="N94" s="97">
        <v>1</v>
      </c>
    </row>
    <row r="95" spans="1:14" x14ac:dyDescent="0.2">
      <c r="A95" s="97">
        <v>631</v>
      </c>
      <c r="B95" s="97">
        <v>7</v>
      </c>
      <c r="C95" s="97">
        <v>2</v>
      </c>
      <c r="D95" s="97">
        <v>1</v>
      </c>
      <c r="E95" s="97">
        <v>2</v>
      </c>
      <c r="F95" s="97" t="s">
        <v>183</v>
      </c>
      <c r="G95" s="97" t="str">
        <f t="shared" si="1"/>
        <v>No Fever</v>
      </c>
      <c r="H95" s="97">
        <v>3</v>
      </c>
      <c r="I95" s="97">
        <v>2.33</v>
      </c>
      <c r="J95" s="97">
        <v>4</v>
      </c>
      <c r="K95" s="97">
        <v>0</v>
      </c>
      <c r="L95" s="97">
        <v>0</v>
      </c>
      <c r="M95" s="97">
        <v>0</v>
      </c>
      <c r="N95" s="97">
        <v>1</v>
      </c>
    </row>
    <row r="96" spans="1:14" x14ac:dyDescent="0.2">
      <c r="A96" s="97">
        <v>632</v>
      </c>
      <c r="B96" s="97">
        <v>20</v>
      </c>
      <c r="C96" s="97">
        <v>1</v>
      </c>
      <c r="D96" s="97">
        <v>1</v>
      </c>
      <c r="E96" s="97">
        <v>1</v>
      </c>
      <c r="F96" s="97" t="s">
        <v>184</v>
      </c>
      <c r="G96" s="97" t="str">
        <f t="shared" si="1"/>
        <v>Fever</v>
      </c>
      <c r="H96" s="97">
        <v>3</v>
      </c>
      <c r="I96" s="97">
        <v>2.33</v>
      </c>
      <c r="J96" s="97">
        <v>4</v>
      </c>
      <c r="K96" s="97">
        <v>0</v>
      </c>
      <c r="L96" s="97">
        <v>0</v>
      </c>
      <c r="M96" s="97">
        <v>0</v>
      </c>
      <c r="N96" s="97">
        <v>1</v>
      </c>
    </row>
    <row r="97" spans="1:14" x14ac:dyDescent="0.2">
      <c r="A97" s="97">
        <v>633</v>
      </c>
      <c r="B97" s="97">
        <v>2</v>
      </c>
      <c r="C97" s="97">
        <v>1</v>
      </c>
      <c r="D97" s="97">
        <v>1</v>
      </c>
      <c r="E97" s="97">
        <v>2</v>
      </c>
      <c r="F97" s="97" t="s">
        <v>183</v>
      </c>
      <c r="G97" s="97" t="str">
        <f t="shared" si="1"/>
        <v>No Fever</v>
      </c>
      <c r="H97" s="97">
        <v>3</v>
      </c>
      <c r="I97" s="97">
        <v>2.17</v>
      </c>
      <c r="J97" s="97">
        <v>4</v>
      </c>
      <c r="K97" s="97">
        <v>0</v>
      </c>
      <c r="L97" s="97">
        <v>0</v>
      </c>
      <c r="M97" s="97">
        <v>0</v>
      </c>
      <c r="N97" s="97">
        <v>1</v>
      </c>
    </row>
    <row r="98" spans="1:14" x14ac:dyDescent="0.2">
      <c r="A98" s="97">
        <v>634</v>
      </c>
      <c r="B98" s="97">
        <v>65</v>
      </c>
      <c r="C98" s="97">
        <v>2</v>
      </c>
      <c r="D98" s="97">
        <v>1</v>
      </c>
      <c r="E98" s="97">
        <v>2</v>
      </c>
      <c r="F98" s="97" t="s">
        <v>183</v>
      </c>
      <c r="G98" s="97" t="str">
        <f t="shared" si="1"/>
        <v>No Fever</v>
      </c>
      <c r="H98" s="97">
        <v>3</v>
      </c>
      <c r="I98" s="97">
        <v>2.33</v>
      </c>
      <c r="J98" s="97">
        <v>4</v>
      </c>
      <c r="K98" s="97">
        <v>0</v>
      </c>
      <c r="L98" s="97">
        <v>0</v>
      </c>
      <c r="M98" s="97">
        <v>0</v>
      </c>
      <c r="N98" s="97">
        <v>1</v>
      </c>
    </row>
    <row r="99" spans="1:14" x14ac:dyDescent="0.2">
      <c r="A99" s="97">
        <v>642</v>
      </c>
      <c r="B99" s="97">
        <v>64</v>
      </c>
      <c r="C99" s="97">
        <v>2</v>
      </c>
      <c r="D99" s="97">
        <v>1</v>
      </c>
      <c r="E99" s="97">
        <v>1</v>
      </c>
      <c r="F99" s="97" t="s">
        <v>184</v>
      </c>
      <c r="G99" s="97" t="str">
        <f t="shared" si="1"/>
        <v>Fever</v>
      </c>
      <c r="H99" s="97">
        <v>3</v>
      </c>
      <c r="I99" s="97">
        <v>2.17</v>
      </c>
      <c r="J99" s="97">
        <v>4</v>
      </c>
      <c r="K99" s="97">
        <v>0</v>
      </c>
      <c r="L99" s="97">
        <v>0</v>
      </c>
      <c r="M99" s="97">
        <v>0</v>
      </c>
      <c r="N99" s="97">
        <v>1</v>
      </c>
    </row>
    <row r="100" spans="1:14" x14ac:dyDescent="0.2">
      <c r="A100" s="97">
        <v>643</v>
      </c>
      <c r="B100" s="97">
        <v>40</v>
      </c>
      <c r="C100" s="97">
        <v>1</v>
      </c>
      <c r="D100" s="97">
        <v>1</v>
      </c>
      <c r="E100" s="97">
        <v>1</v>
      </c>
      <c r="F100" s="97" t="s">
        <v>184</v>
      </c>
      <c r="G100" s="97" t="str">
        <f t="shared" si="1"/>
        <v>Fever</v>
      </c>
      <c r="H100" s="97">
        <v>3</v>
      </c>
      <c r="I100" s="97">
        <v>2.17</v>
      </c>
      <c r="J100" s="97">
        <v>4</v>
      </c>
      <c r="K100" s="97">
        <v>0</v>
      </c>
      <c r="L100" s="97">
        <v>0</v>
      </c>
      <c r="M100" s="97">
        <v>0</v>
      </c>
      <c r="N100" s="97">
        <v>1</v>
      </c>
    </row>
    <row r="101" spans="1:14" x14ac:dyDescent="0.2">
      <c r="A101" s="97">
        <v>644</v>
      </c>
      <c r="B101" s="97">
        <v>13</v>
      </c>
      <c r="C101" s="97">
        <v>1</v>
      </c>
      <c r="D101" s="97">
        <v>1</v>
      </c>
      <c r="E101" s="97">
        <v>1</v>
      </c>
      <c r="F101" s="97" t="s">
        <v>184</v>
      </c>
      <c r="G101" s="97" t="str">
        <f t="shared" si="1"/>
        <v>Fever</v>
      </c>
      <c r="H101" s="97">
        <v>2</v>
      </c>
      <c r="I101" s="97">
        <v>2</v>
      </c>
      <c r="J101" s="97">
        <v>4</v>
      </c>
      <c r="K101" s="97">
        <v>0</v>
      </c>
      <c r="L101" s="97">
        <v>0</v>
      </c>
      <c r="M101" s="97">
        <v>0</v>
      </c>
      <c r="N101" s="97">
        <v>1</v>
      </c>
    </row>
    <row r="102" spans="1:14" x14ac:dyDescent="0.2">
      <c r="A102" s="97">
        <v>645</v>
      </c>
      <c r="B102" s="97">
        <v>38</v>
      </c>
      <c r="C102" s="97">
        <v>1</v>
      </c>
      <c r="D102" s="97">
        <v>1</v>
      </c>
      <c r="E102" s="97">
        <v>1</v>
      </c>
      <c r="F102" s="97" t="s">
        <v>184</v>
      </c>
      <c r="G102" s="97" t="str">
        <f t="shared" si="1"/>
        <v>Fever</v>
      </c>
      <c r="H102" s="97">
        <v>3</v>
      </c>
      <c r="I102" s="97">
        <v>2.17</v>
      </c>
      <c r="J102" s="97">
        <v>4</v>
      </c>
      <c r="K102" s="97">
        <v>0</v>
      </c>
      <c r="L102" s="97">
        <v>0</v>
      </c>
      <c r="M102" s="97">
        <v>0</v>
      </c>
      <c r="N102" s="97">
        <v>1</v>
      </c>
    </row>
    <row r="103" spans="1:14" x14ac:dyDescent="0.2">
      <c r="A103" s="97">
        <v>646</v>
      </c>
      <c r="B103" s="97">
        <v>15</v>
      </c>
      <c r="C103" s="97">
        <v>2</v>
      </c>
      <c r="D103" s="97">
        <v>1</v>
      </c>
      <c r="E103" s="97">
        <v>1</v>
      </c>
      <c r="F103" s="97" t="s">
        <v>184</v>
      </c>
      <c r="G103" s="97" t="str">
        <f t="shared" si="1"/>
        <v>Fever</v>
      </c>
      <c r="H103" s="97">
        <v>3</v>
      </c>
      <c r="I103" s="97">
        <v>2.17</v>
      </c>
      <c r="J103" s="97">
        <v>4</v>
      </c>
      <c r="K103" s="97">
        <v>0</v>
      </c>
      <c r="L103" s="97">
        <v>0</v>
      </c>
      <c r="M103" s="97">
        <v>0</v>
      </c>
      <c r="N103" s="97">
        <v>1</v>
      </c>
    </row>
    <row r="104" spans="1:14" x14ac:dyDescent="0.2">
      <c r="A104" s="97">
        <v>647</v>
      </c>
      <c r="B104" s="97">
        <v>68</v>
      </c>
      <c r="C104" s="97">
        <v>1</v>
      </c>
      <c r="D104" s="97">
        <v>1</v>
      </c>
      <c r="E104" s="97">
        <v>1</v>
      </c>
      <c r="F104" s="97" t="s">
        <v>184</v>
      </c>
      <c r="G104" s="97" t="str">
        <f t="shared" si="1"/>
        <v>Fever</v>
      </c>
      <c r="H104" s="97">
        <v>3</v>
      </c>
      <c r="I104" s="97">
        <v>2.17</v>
      </c>
      <c r="J104" s="97">
        <v>4</v>
      </c>
      <c r="K104" s="97">
        <v>0</v>
      </c>
      <c r="L104" s="97">
        <v>0</v>
      </c>
      <c r="M104" s="97">
        <v>0</v>
      </c>
      <c r="N104" s="97">
        <v>1</v>
      </c>
    </row>
    <row r="105" spans="1:14" x14ac:dyDescent="0.2">
      <c r="A105" s="97">
        <v>648</v>
      </c>
      <c r="B105" s="97">
        <v>48</v>
      </c>
      <c r="C105" s="97">
        <v>1</v>
      </c>
      <c r="D105" s="97">
        <v>1</v>
      </c>
      <c r="E105" s="97">
        <v>2</v>
      </c>
      <c r="F105" s="97" t="s">
        <v>183</v>
      </c>
      <c r="G105" s="97" t="str">
        <f t="shared" si="1"/>
        <v>No Fever</v>
      </c>
      <c r="H105" s="97">
        <v>3</v>
      </c>
      <c r="I105" s="97">
        <v>2.17</v>
      </c>
      <c r="J105" s="97">
        <v>4</v>
      </c>
      <c r="K105" s="97">
        <v>0</v>
      </c>
      <c r="L105" s="97">
        <v>0</v>
      </c>
      <c r="M105" s="97">
        <v>0</v>
      </c>
      <c r="N105" s="97">
        <v>1</v>
      </c>
    </row>
    <row r="106" spans="1:14" x14ac:dyDescent="0.2">
      <c r="A106" s="97">
        <v>649</v>
      </c>
      <c r="B106" s="97">
        <v>74</v>
      </c>
      <c r="C106" s="97">
        <v>2</v>
      </c>
      <c r="D106" s="97">
        <v>1</v>
      </c>
      <c r="E106" s="97">
        <v>1</v>
      </c>
      <c r="F106" s="97" t="s">
        <v>184</v>
      </c>
      <c r="G106" s="97" t="str">
        <f t="shared" si="1"/>
        <v>Fever</v>
      </c>
      <c r="H106" s="97">
        <v>3</v>
      </c>
      <c r="I106" s="97">
        <v>2</v>
      </c>
      <c r="J106" s="97">
        <v>4</v>
      </c>
      <c r="K106" s="97">
        <v>0</v>
      </c>
      <c r="L106" s="97">
        <v>0</v>
      </c>
      <c r="M106" s="97">
        <v>0</v>
      </c>
      <c r="N106" s="97">
        <v>1</v>
      </c>
    </row>
    <row r="107" spans="1:14" x14ac:dyDescent="0.2">
      <c r="A107" s="97">
        <v>650</v>
      </c>
      <c r="B107" s="97">
        <v>23</v>
      </c>
      <c r="C107" s="97">
        <v>1</v>
      </c>
      <c r="D107" s="97">
        <v>1</v>
      </c>
      <c r="E107" s="97">
        <v>2</v>
      </c>
      <c r="F107" s="97" t="s">
        <v>183</v>
      </c>
      <c r="G107" s="97" t="str">
        <f t="shared" si="1"/>
        <v>No Fever</v>
      </c>
      <c r="H107" s="97">
        <v>3</v>
      </c>
      <c r="I107" s="97">
        <v>2</v>
      </c>
      <c r="J107" s="97">
        <v>4</v>
      </c>
      <c r="K107" s="97">
        <v>0</v>
      </c>
      <c r="L107" s="97">
        <v>0</v>
      </c>
      <c r="M107" s="97">
        <v>0</v>
      </c>
      <c r="N107" s="97">
        <v>1</v>
      </c>
    </row>
    <row r="108" spans="1:14" x14ac:dyDescent="0.2">
      <c r="A108" s="97">
        <v>655</v>
      </c>
      <c r="B108" s="97">
        <v>14</v>
      </c>
      <c r="C108" s="97">
        <v>2</v>
      </c>
      <c r="D108" s="97">
        <v>1</v>
      </c>
      <c r="E108" s="97">
        <v>1</v>
      </c>
      <c r="F108" s="97" t="s">
        <v>184</v>
      </c>
      <c r="G108" s="97" t="str">
        <f t="shared" si="1"/>
        <v>Fever</v>
      </c>
      <c r="H108" s="97">
        <v>3</v>
      </c>
      <c r="I108" s="97">
        <v>2</v>
      </c>
      <c r="J108" s="97">
        <v>4</v>
      </c>
      <c r="K108" s="97">
        <v>0</v>
      </c>
      <c r="L108" s="97">
        <v>0</v>
      </c>
      <c r="M108" s="97">
        <v>0</v>
      </c>
      <c r="N108" s="97">
        <v>1</v>
      </c>
    </row>
    <row r="109" spans="1:14" x14ac:dyDescent="0.2">
      <c r="A109" s="97">
        <v>656</v>
      </c>
      <c r="B109" s="97">
        <v>48</v>
      </c>
      <c r="C109" s="97">
        <v>2</v>
      </c>
      <c r="D109" s="97">
        <v>1</v>
      </c>
      <c r="E109" s="97">
        <v>1</v>
      </c>
      <c r="F109" s="97" t="s">
        <v>184</v>
      </c>
      <c r="G109" s="97" t="str">
        <f t="shared" si="1"/>
        <v>Fever</v>
      </c>
      <c r="H109" s="97">
        <v>3</v>
      </c>
      <c r="I109" s="97">
        <v>1.67</v>
      </c>
      <c r="J109" s="97">
        <v>4</v>
      </c>
      <c r="K109" s="97">
        <v>0</v>
      </c>
      <c r="L109" s="97">
        <v>0</v>
      </c>
      <c r="M109" s="97">
        <v>0</v>
      </c>
      <c r="N109" s="97">
        <v>1</v>
      </c>
    </row>
    <row r="110" spans="1:14" x14ac:dyDescent="0.2">
      <c r="A110" s="97">
        <v>657</v>
      </c>
      <c r="B110" s="97">
        <v>27</v>
      </c>
      <c r="C110" s="97">
        <v>2</v>
      </c>
      <c r="D110" s="97">
        <v>1</v>
      </c>
      <c r="E110" s="97">
        <v>1</v>
      </c>
      <c r="F110" s="97" t="s">
        <v>184</v>
      </c>
      <c r="G110" s="97" t="str">
        <f t="shared" si="1"/>
        <v>Fever</v>
      </c>
      <c r="H110" s="97">
        <v>3</v>
      </c>
      <c r="I110" s="97">
        <v>1.67</v>
      </c>
      <c r="J110" s="97">
        <v>4</v>
      </c>
      <c r="K110" s="97">
        <v>0</v>
      </c>
      <c r="L110" s="97">
        <v>0</v>
      </c>
      <c r="M110" s="97">
        <v>0</v>
      </c>
      <c r="N110" s="97">
        <v>1</v>
      </c>
    </row>
    <row r="111" spans="1:14" x14ac:dyDescent="0.2">
      <c r="A111" s="97">
        <v>658</v>
      </c>
      <c r="B111" s="97">
        <v>25</v>
      </c>
      <c r="C111" s="97">
        <v>1</v>
      </c>
      <c r="D111" s="97">
        <v>1</v>
      </c>
      <c r="E111" s="97">
        <v>2</v>
      </c>
      <c r="F111" s="97" t="s">
        <v>183</v>
      </c>
      <c r="G111" s="97" t="str">
        <f t="shared" si="1"/>
        <v>No Fever</v>
      </c>
      <c r="H111" s="97">
        <v>3</v>
      </c>
      <c r="I111" s="97">
        <v>1.83</v>
      </c>
      <c r="J111" s="97">
        <v>4</v>
      </c>
      <c r="K111" s="97">
        <v>0</v>
      </c>
      <c r="L111" s="97">
        <v>0</v>
      </c>
      <c r="M111" s="97">
        <v>0</v>
      </c>
      <c r="N111" s="97">
        <v>1</v>
      </c>
    </row>
    <row r="112" spans="1:14" x14ac:dyDescent="0.2">
      <c r="A112" s="97">
        <v>659</v>
      </c>
      <c r="B112" s="97">
        <v>31</v>
      </c>
      <c r="C112" s="97">
        <v>1</v>
      </c>
      <c r="D112" s="97">
        <v>1</v>
      </c>
      <c r="E112" s="97">
        <v>2</v>
      </c>
      <c r="F112" s="97" t="s">
        <v>183</v>
      </c>
      <c r="G112" s="97" t="str">
        <f t="shared" si="1"/>
        <v>No Fever</v>
      </c>
      <c r="H112" s="97">
        <v>3</v>
      </c>
      <c r="I112" s="97">
        <v>1.83</v>
      </c>
      <c r="J112" s="97">
        <v>4</v>
      </c>
      <c r="K112" s="97">
        <v>0</v>
      </c>
      <c r="L112" s="97">
        <v>0</v>
      </c>
      <c r="M112" s="97">
        <v>0</v>
      </c>
      <c r="N112" s="97">
        <v>1</v>
      </c>
    </row>
    <row r="113" spans="1:14" x14ac:dyDescent="0.2">
      <c r="A113" s="97">
        <v>660</v>
      </c>
      <c r="B113" s="97">
        <v>12</v>
      </c>
      <c r="C113" s="97">
        <v>1</v>
      </c>
      <c r="D113" s="97">
        <v>1</v>
      </c>
      <c r="E113" s="97">
        <v>2</v>
      </c>
      <c r="F113" s="97" t="s">
        <v>183</v>
      </c>
      <c r="G113" s="97" t="str">
        <f t="shared" si="1"/>
        <v>No Fever</v>
      </c>
      <c r="H113" s="97">
        <v>3</v>
      </c>
      <c r="I113" s="97">
        <v>1.67</v>
      </c>
      <c r="J113" s="97">
        <v>4</v>
      </c>
      <c r="K113" s="97">
        <v>0</v>
      </c>
      <c r="L113" s="97">
        <v>0</v>
      </c>
      <c r="M113" s="97">
        <v>0</v>
      </c>
      <c r="N113" s="97">
        <v>1</v>
      </c>
    </row>
    <row r="114" spans="1:14" x14ac:dyDescent="0.2">
      <c r="A114" s="97">
        <v>661</v>
      </c>
      <c r="B114" s="97">
        <v>18</v>
      </c>
      <c r="C114" s="97">
        <v>1</v>
      </c>
      <c r="D114" s="97">
        <v>1</v>
      </c>
      <c r="E114" s="97">
        <v>2</v>
      </c>
      <c r="F114" s="97" t="s">
        <v>183</v>
      </c>
      <c r="G114" s="97" t="str">
        <f t="shared" si="1"/>
        <v>No Fever</v>
      </c>
      <c r="H114" s="97">
        <v>3</v>
      </c>
      <c r="I114" s="97">
        <v>1.67</v>
      </c>
      <c r="J114" s="97">
        <v>4</v>
      </c>
      <c r="K114" s="97">
        <v>0</v>
      </c>
      <c r="L114" s="97">
        <v>0</v>
      </c>
      <c r="M114" s="97">
        <v>0</v>
      </c>
      <c r="N114" s="97">
        <v>1</v>
      </c>
    </row>
    <row r="115" spans="1:14" x14ac:dyDescent="0.2">
      <c r="A115" s="97">
        <v>662</v>
      </c>
      <c r="B115" s="97">
        <v>46</v>
      </c>
      <c r="C115" s="97">
        <v>2</v>
      </c>
      <c r="D115" s="97">
        <v>1</v>
      </c>
      <c r="E115" s="97">
        <v>1</v>
      </c>
      <c r="F115" s="97" t="s">
        <v>184</v>
      </c>
      <c r="G115" s="97" t="str">
        <f t="shared" si="1"/>
        <v>Fever</v>
      </c>
      <c r="H115" s="97">
        <v>2</v>
      </c>
      <c r="I115" s="97">
        <v>1.67</v>
      </c>
      <c r="J115" s="97">
        <v>4</v>
      </c>
      <c r="K115" s="97">
        <v>0</v>
      </c>
      <c r="L115" s="97">
        <v>0</v>
      </c>
      <c r="M115" s="97">
        <v>0</v>
      </c>
      <c r="N115" s="97">
        <v>1</v>
      </c>
    </row>
    <row r="116" spans="1:14" x14ac:dyDescent="0.2">
      <c r="A116" s="97">
        <v>663</v>
      </c>
      <c r="B116" s="97">
        <v>39</v>
      </c>
      <c r="C116" s="97">
        <v>2</v>
      </c>
      <c r="D116" s="97">
        <v>1</v>
      </c>
      <c r="E116" s="97">
        <v>2</v>
      </c>
      <c r="F116" s="97" t="s">
        <v>183</v>
      </c>
      <c r="G116" s="97" t="str">
        <f t="shared" si="1"/>
        <v>No Fever</v>
      </c>
      <c r="H116" s="97">
        <v>3</v>
      </c>
      <c r="I116" s="97">
        <v>1</v>
      </c>
      <c r="J116" s="97">
        <v>4</v>
      </c>
      <c r="K116" s="97">
        <v>0</v>
      </c>
      <c r="L116" s="97">
        <v>0</v>
      </c>
      <c r="M116" s="97">
        <v>0</v>
      </c>
      <c r="N116" s="97">
        <v>1</v>
      </c>
    </row>
    <row r="117" spans="1:14" x14ac:dyDescent="0.2">
      <c r="A117" s="97">
        <v>664</v>
      </c>
      <c r="B117" s="97">
        <v>79</v>
      </c>
      <c r="C117" s="97">
        <v>2</v>
      </c>
      <c r="D117" s="97">
        <v>1</v>
      </c>
      <c r="E117" s="97">
        <v>2</v>
      </c>
      <c r="F117" s="97" t="s">
        <v>183</v>
      </c>
      <c r="G117" s="97" t="str">
        <f t="shared" si="1"/>
        <v>No Fever</v>
      </c>
      <c r="H117" s="97">
        <v>3</v>
      </c>
      <c r="I117" s="97">
        <v>1.33</v>
      </c>
      <c r="J117" s="97">
        <v>4</v>
      </c>
      <c r="K117" s="97">
        <v>0</v>
      </c>
      <c r="L117" s="97">
        <v>0</v>
      </c>
      <c r="M117" s="97">
        <v>0</v>
      </c>
      <c r="N117" s="97">
        <v>1</v>
      </c>
    </row>
    <row r="118" spans="1:14" x14ac:dyDescent="0.2">
      <c r="A118" s="97">
        <v>665</v>
      </c>
      <c r="B118" s="97">
        <v>50</v>
      </c>
      <c r="C118" s="97">
        <v>1</v>
      </c>
      <c r="D118" s="97">
        <v>1</v>
      </c>
      <c r="E118" s="97">
        <v>2</v>
      </c>
      <c r="F118" s="97" t="s">
        <v>183</v>
      </c>
      <c r="G118" s="97" t="str">
        <f t="shared" si="1"/>
        <v>No Fever</v>
      </c>
      <c r="H118" s="97">
        <v>3</v>
      </c>
      <c r="I118" s="97">
        <v>1.33</v>
      </c>
      <c r="J118" s="97">
        <v>4</v>
      </c>
      <c r="K118" s="97">
        <v>0</v>
      </c>
      <c r="L118" s="97">
        <v>0</v>
      </c>
      <c r="M118" s="97">
        <v>0</v>
      </c>
      <c r="N118" s="97">
        <v>1</v>
      </c>
    </row>
    <row r="119" spans="1:14" x14ac:dyDescent="0.2">
      <c r="A119" s="97">
        <v>666</v>
      </c>
      <c r="B119" s="97">
        <v>56</v>
      </c>
      <c r="C119" s="97">
        <v>1</v>
      </c>
      <c r="D119" s="97">
        <v>1</v>
      </c>
      <c r="E119" s="97">
        <v>2</v>
      </c>
      <c r="F119" s="97" t="s">
        <v>183</v>
      </c>
      <c r="G119" s="97" t="str">
        <f t="shared" si="1"/>
        <v>No Fever</v>
      </c>
      <c r="H119" s="97">
        <v>3</v>
      </c>
      <c r="I119" s="97">
        <v>1.33</v>
      </c>
      <c r="J119" s="97">
        <v>4</v>
      </c>
      <c r="K119" s="97">
        <v>0</v>
      </c>
      <c r="L119" s="97">
        <v>0</v>
      </c>
      <c r="M119" s="97">
        <v>0</v>
      </c>
      <c r="N119" s="97">
        <v>1</v>
      </c>
    </row>
    <row r="120" spans="1:14" x14ac:dyDescent="0.2">
      <c r="A120" s="97">
        <v>677</v>
      </c>
      <c r="B120" s="97">
        <v>31</v>
      </c>
      <c r="C120" s="97">
        <v>2</v>
      </c>
      <c r="D120" s="97">
        <v>1</v>
      </c>
      <c r="E120" s="97">
        <v>2</v>
      </c>
      <c r="F120" s="97" t="s">
        <v>183</v>
      </c>
      <c r="G120" s="97" t="str">
        <f t="shared" si="1"/>
        <v>No Fever</v>
      </c>
      <c r="H120" s="97">
        <v>3</v>
      </c>
      <c r="I120" s="97">
        <v>2</v>
      </c>
      <c r="J120" s="97">
        <v>4</v>
      </c>
      <c r="K120" s="97">
        <v>0</v>
      </c>
      <c r="L120" s="97">
        <v>0</v>
      </c>
      <c r="M120" s="97">
        <v>0</v>
      </c>
      <c r="N120" s="97">
        <v>1</v>
      </c>
    </row>
    <row r="121" spans="1:14" x14ac:dyDescent="0.2">
      <c r="A121" s="97">
        <v>678</v>
      </c>
      <c r="B121" s="97">
        <v>8</v>
      </c>
      <c r="C121" s="97">
        <v>2</v>
      </c>
      <c r="D121" s="97">
        <v>1</v>
      </c>
      <c r="E121" s="97">
        <v>2</v>
      </c>
      <c r="F121" s="97" t="s">
        <v>183</v>
      </c>
      <c r="G121" s="97" t="str">
        <f t="shared" si="1"/>
        <v>No Fever</v>
      </c>
      <c r="H121" s="97">
        <v>3</v>
      </c>
      <c r="I121" s="97">
        <v>2</v>
      </c>
      <c r="J121" s="97">
        <v>4</v>
      </c>
      <c r="K121" s="97">
        <v>0</v>
      </c>
      <c r="L121" s="97">
        <v>0</v>
      </c>
      <c r="M121" s="97">
        <v>0</v>
      </c>
      <c r="N121" s="97">
        <v>1</v>
      </c>
    </row>
    <row r="122" spans="1:14" x14ac:dyDescent="0.2">
      <c r="A122" s="97">
        <v>679</v>
      </c>
      <c r="B122" s="97">
        <v>61</v>
      </c>
      <c r="C122" s="97">
        <v>2</v>
      </c>
      <c r="D122" s="97">
        <v>1</v>
      </c>
      <c r="E122" s="97">
        <v>2</v>
      </c>
      <c r="F122" s="97" t="s">
        <v>183</v>
      </c>
      <c r="G122" s="97" t="str">
        <f t="shared" si="1"/>
        <v>No Fever</v>
      </c>
      <c r="H122" s="97">
        <v>2</v>
      </c>
      <c r="I122" s="97">
        <v>2</v>
      </c>
      <c r="J122" s="97">
        <v>4</v>
      </c>
      <c r="K122" s="97">
        <v>0</v>
      </c>
      <c r="L122" s="97">
        <v>0</v>
      </c>
      <c r="M122" s="97">
        <v>0</v>
      </c>
      <c r="N122" s="97">
        <v>1</v>
      </c>
    </row>
    <row r="123" spans="1:14" x14ac:dyDescent="0.2">
      <c r="A123" s="97">
        <v>691</v>
      </c>
      <c r="B123" s="97">
        <v>29</v>
      </c>
      <c r="C123" s="97">
        <v>1</v>
      </c>
      <c r="D123" s="97">
        <v>1</v>
      </c>
      <c r="E123" s="97">
        <v>1</v>
      </c>
      <c r="F123" s="97" t="s">
        <v>184</v>
      </c>
      <c r="G123" s="97" t="str">
        <f t="shared" si="1"/>
        <v>Fever</v>
      </c>
      <c r="H123" s="97">
        <v>3</v>
      </c>
      <c r="I123" s="97">
        <v>2.4</v>
      </c>
      <c r="J123" s="97">
        <v>5</v>
      </c>
      <c r="K123" s="97">
        <v>0</v>
      </c>
      <c r="L123" s="97">
        <v>0</v>
      </c>
      <c r="M123" s="97">
        <v>0</v>
      </c>
      <c r="N123" s="97">
        <v>0</v>
      </c>
    </row>
    <row r="124" spans="1:14" x14ac:dyDescent="0.2">
      <c r="A124" s="97">
        <v>692</v>
      </c>
      <c r="B124" s="97">
        <v>18</v>
      </c>
      <c r="C124" s="97">
        <v>1</v>
      </c>
      <c r="D124" s="97">
        <v>1</v>
      </c>
      <c r="E124" s="97">
        <v>2</v>
      </c>
      <c r="F124" s="97" t="s">
        <v>183</v>
      </c>
      <c r="G124" s="97" t="str">
        <f t="shared" si="1"/>
        <v>No Fever</v>
      </c>
      <c r="H124" s="97">
        <v>2</v>
      </c>
      <c r="I124" s="97">
        <v>2.6</v>
      </c>
      <c r="J124" s="97">
        <v>5</v>
      </c>
      <c r="K124" s="97">
        <v>0</v>
      </c>
      <c r="L124" s="97">
        <v>0</v>
      </c>
      <c r="M124" s="97">
        <v>0</v>
      </c>
      <c r="N124" s="97">
        <v>0</v>
      </c>
    </row>
    <row r="125" spans="1:14" x14ac:dyDescent="0.2">
      <c r="A125" s="97">
        <v>693</v>
      </c>
      <c r="B125" s="97">
        <v>35</v>
      </c>
      <c r="C125" s="97">
        <v>2</v>
      </c>
      <c r="D125" s="97">
        <v>1</v>
      </c>
      <c r="E125" s="97">
        <v>1</v>
      </c>
      <c r="F125" s="97" t="s">
        <v>184</v>
      </c>
      <c r="G125" s="97" t="str">
        <f t="shared" si="1"/>
        <v>Fever</v>
      </c>
      <c r="H125" s="97">
        <v>3</v>
      </c>
      <c r="I125" s="97">
        <v>2.4</v>
      </c>
      <c r="J125" s="97">
        <v>5</v>
      </c>
      <c r="K125" s="97">
        <v>0</v>
      </c>
      <c r="L125" s="97">
        <v>0</v>
      </c>
      <c r="M125" s="97">
        <v>0</v>
      </c>
      <c r="N125" s="97">
        <v>0</v>
      </c>
    </row>
    <row r="126" spans="1:14" x14ac:dyDescent="0.2">
      <c r="A126" s="97">
        <v>694</v>
      </c>
      <c r="B126" s="97">
        <v>5</v>
      </c>
      <c r="C126" s="97">
        <v>1</v>
      </c>
      <c r="D126" s="97">
        <v>1</v>
      </c>
      <c r="E126" s="97">
        <v>2</v>
      </c>
      <c r="F126" s="97" t="s">
        <v>183</v>
      </c>
      <c r="G126" s="97" t="str">
        <f t="shared" si="1"/>
        <v>No Fever</v>
      </c>
      <c r="H126" s="97">
        <v>3</v>
      </c>
      <c r="I126" s="97">
        <v>2.4</v>
      </c>
      <c r="J126" s="97">
        <v>5</v>
      </c>
      <c r="K126" s="97">
        <v>0</v>
      </c>
      <c r="L126" s="97">
        <v>0</v>
      </c>
      <c r="M126" s="97">
        <v>0</v>
      </c>
      <c r="N126" s="97">
        <v>0</v>
      </c>
    </row>
    <row r="127" spans="1:14" x14ac:dyDescent="0.2">
      <c r="A127" s="97">
        <v>695</v>
      </c>
      <c r="B127" s="97">
        <v>11</v>
      </c>
      <c r="C127" s="97">
        <v>2</v>
      </c>
      <c r="D127" s="97">
        <v>1</v>
      </c>
      <c r="E127" s="97">
        <v>1</v>
      </c>
      <c r="F127" s="97" t="s">
        <v>184</v>
      </c>
      <c r="G127" s="97" t="str">
        <f t="shared" si="1"/>
        <v>Fever</v>
      </c>
      <c r="H127" s="97">
        <v>3</v>
      </c>
      <c r="I127" s="97">
        <v>2.6</v>
      </c>
      <c r="J127" s="97">
        <v>5</v>
      </c>
      <c r="K127" s="97">
        <v>0</v>
      </c>
      <c r="L127" s="97">
        <v>0</v>
      </c>
      <c r="M127" s="97">
        <v>0</v>
      </c>
      <c r="N127" s="97">
        <v>0</v>
      </c>
    </row>
    <row r="128" spans="1:14" x14ac:dyDescent="0.2">
      <c r="A128" s="97">
        <v>696</v>
      </c>
      <c r="B128" s="97">
        <v>2</v>
      </c>
      <c r="C128" s="97">
        <v>1</v>
      </c>
      <c r="D128" s="97">
        <v>0</v>
      </c>
      <c r="E128" s="97">
        <v>2</v>
      </c>
      <c r="F128" s="97" t="s">
        <v>183</v>
      </c>
      <c r="G128" s="97" t="str">
        <f t="shared" si="1"/>
        <v>No Fever</v>
      </c>
      <c r="H128" s="97">
        <v>3</v>
      </c>
      <c r="I128" s="97">
        <v>2.6</v>
      </c>
      <c r="J128" s="97">
        <v>5</v>
      </c>
      <c r="K128" s="97">
        <v>0</v>
      </c>
      <c r="L128" s="97">
        <v>0</v>
      </c>
      <c r="M128" s="97">
        <v>0</v>
      </c>
      <c r="N128" s="97">
        <v>0</v>
      </c>
    </row>
    <row r="129" spans="1:14" x14ac:dyDescent="0.2">
      <c r="A129" s="97">
        <v>698</v>
      </c>
      <c r="B129" s="97">
        <v>69</v>
      </c>
      <c r="C129" s="97">
        <v>1</v>
      </c>
      <c r="D129" s="97">
        <v>1</v>
      </c>
      <c r="E129" s="97">
        <v>2</v>
      </c>
      <c r="F129" s="97" t="s">
        <v>183</v>
      </c>
      <c r="G129" s="97" t="str">
        <f t="shared" si="1"/>
        <v>No Fever</v>
      </c>
      <c r="H129" s="97">
        <v>3</v>
      </c>
      <c r="I129" s="97">
        <v>2.33</v>
      </c>
      <c r="J129" s="97">
        <v>5</v>
      </c>
      <c r="K129" s="97">
        <v>0</v>
      </c>
      <c r="L129" s="97">
        <v>0</v>
      </c>
      <c r="M129" s="97">
        <v>0</v>
      </c>
      <c r="N129" s="97">
        <v>0</v>
      </c>
    </row>
    <row r="130" spans="1:14" x14ac:dyDescent="0.2">
      <c r="A130" s="97">
        <v>699</v>
      </c>
      <c r="B130" s="97">
        <v>16</v>
      </c>
      <c r="C130" s="97">
        <v>1</v>
      </c>
      <c r="D130" s="97">
        <v>1</v>
      </c>
      <c r="E130" s="97">
        <v>2</v>
      </c>
      <c r="F130" s="97" t="s">
        <v>183</v>
      </c>
      <c r="G130" s="97" t="str">
        <f t="shared" si="1"/>
        <v>No Fever</v>
      </c>
      <c r="H130" s="97">
        <v>3</v>
      </c>
      <c r="I130" s="97">
        <v>2.5</v>
      </c>
      <c r="J130" s="97">
        <v>5</v>
      </c>
      <c r="K130" s="97">
        <v>0</v>
      </c>
      <c r="L130" s="97">
        <v>0</v>
      </c>
      <c r="M130" s="97">
        <v>0</v>
      </c>
      <c r="N130" s="97">
        <v>0</v>
      </c>
    </row>
    <row r="131" spans="1:14" x14ac:dyDescent="0.2">
      <c r="A131" s="97">
        <v>700</v>
      </c>
      <c r="B131" s="97">
        <v>21</v>
      </c>
      <c r="C131" s="97">
        <v>2</v>
      </c>
      <c r="D131" s="97">
        <v>1</v>
      </c>
      <c r="E131" s="97">
        <v>1</v>
      </c>
      <c r="F131" s="97" t="s">
        <v>184</v>
      </c>
      <c r="G131" s="97" t="str">
        <f t="shared" ref="G131:G194" si="2">IF(F131=$F$2,"No Fever","Fever")</f>
        <v>Fever</v>
      </c>
      <c r="H131" s="97">
        <v>3</v>
      </c>
      <c r="I131" s="97">
        <v>2.33</v>
      </c>
      <c r="J131" s="97">
        <v>5</v>
      </c>
      <c r="K131" s="97">
        <v>0</v>
      </c>
      <c r="L131" s="97">
        <v>0</v>
      </c>
      <c r="M131" s="97">
        <v>0</v>
      </c>
      <c r="N131" s="97">
        <v>0</v>
      </c>
    </row>
    <row r="132" spans="1:14" x14ac:dyDescent="0.2">
      <c r="A132" s="97">
        <v>701</v>
      </c>
      <c r="B132" s="97">
        <v>59</v>
      </c>
      <c r="C132" s="97">
        <v>1</v>
      </c>
      <c r="D132" s="97">
        <v>1</v>
      </c>
      <c r="E132" s="97">
        <v>1</v>
      </c>
      <c r="F132" s="97" t="s">
        <v>184</v>
      </c>
      <c r="G132" s="97" t="str">
        <f t="shared" si="2"/>
        <v>Fever</v>
      </c>
      <c r="H132" s="97">
        <v>3</v>
      </c>
      <c r="I132" s="97">
        <v>2.5</v>
      </c>
      <c r="J132" s="97">
        <v>5</v>
      </c>
      <c r="K132" s="97">
        <v>0</v>
      </c>
      <c r="L132" s="97">
        <v>0</v>
      </c>
      <c r="M132" s="97">
        <v>0</v>
      </c>
      <c r="N132" s="97">
        <v>0</v>
      </c>
    </row>
    <row r="133" spans="1:14" x14ac:dyDescent="0.2">
      <c r="A133" s="97">
        <v>702</v>
      </c>
      <c r="B133" s="97">
        <v>13</v>
      </c>
      <c r="C133" s="97">
        <v>2</v>
      </c>
      <c r="D133" s="97">
        <v>1</v>
      </c>
      <c r="E133" s="97">
        <v>2</v>
      </c>
      <c r="F133" s="97" t="s">
        <v>183</v>
      </c>
      <c r="G133" s="97" t="str">
        <f t="shared" si="2"/>
        <v>No Fever</v>
      </c>
      <c r="H133" s="97">
        <v>3</v>
      </c>
      <c r="I133" s="97">
        <v>2.5</v>
      </c>
      <c r="J133" s="97">
        <v>5</v>
      </c>
      <c r="K133" s="97">
        <v>0</v>
      </c>
      <c r="L133" s="97">
        <v>0</v>
      </c>
      <c r="M133" s="97">
        <v>0</v>
      </c>
      <c r="N133" s="97">
        <v>0</v>
      </c>
    </row>
    <row r="134" spans="1:14" x14ac:dyDescent="0.2">
      <c r="A134" s="97">
        <v>703</v>
      </c>
      <c r="B134" s="97">
        <v>22</v>
      </c>
      <c r="C134" s="97">
        <v>2</v>
      </c>
      <c r="D134" s="97">
        <v>1</v>
      </c>
      <c r="E134" s="97">
        <v>2</v>
      </c>
      <c r="F134" s="97" t="s">
        <v>183</v>
      </c>
      <c r="G134" s="97" t="str">
        <f t="shared" si="2"/>
        <v>No Fever</v>
      </c>
      <c r="H134" s="97">
        <v>3</v>
      </c>
      <c r="I134" s="97">
        <v>2.5</v>
      </c>
      <c r="J134" s="97">
        <v>5</v>
      </c>
      <c r="K134" s="97">
        <v>0</v>
      </c>
      <c r="L134" s="97">
        <v>0</v>
      </c>
      <c r="M134" s="97">
        <v>0</v>
      </c>
      <c r="N134" s="97">
        <v>0</v>
      </c>
    </row>
    <row r="135" spans="1:14" x14ac:dyDescent="0.2">
      <c r="A135" s="97">
        <v>705</v>
      </c>
      <c r="B135" s="97">
        <v>24</v>
      </c>
      <c r="C135" s="97">
        <v>1</v>
      </c>
      <c r="D135" s="97">
        <v>1</v>
      </c>
      <c r="E135" s="97">
        <v>2</v>
      </c>
      <c r="F135" s="97" t="s">
        <v>183</v>
      </c>
      <c r="G135" s="97" t="str">
        <f t="shared" si="2"/>
        <v>No Fever</v>
      </c>
      <c r="H135" s="97">
        <v>3</v>
      </c>
      <c r="I135" s="97">
        <v>1.8</v>
      </c>
      <c r="J135" s="97">
        <v>5</v>
      </c>
      <c r="K135" s="97">
        <v>0</v>
      </c>
      <c r="L135" s="97">
        <v>0</v>
      </c>
      <c r="M135" s="97">
        <v>0</v>
      </c>
      <c r="N135" s="97">
        <v>0</v>
      </c>
    </row>
    <row r="136" spans="1:14" x14ac:dyDescent="0.2">
      <c r="A136" s="97">
        <v>706</v>
      </c>
      <c r="B136" s="97">
        <v>21</v>
      </c>
      <c r="C136" s="97">
        <v>2</v>
      </c>
      <c r="D136" s="97">
        <v>1</v>
      </c>
      <c r="E136" s="97">
        <v>2</v>
      </c>
      <c r="F136" s="97" t="s">
        <v>183</v>
      </c>
      <c r="G136" s="97" t="str">
        <f t="shared" si="2"/>
        <v>No Fever</v>
      </c>
      <c r="H136" s="97">
        <v>3</v>
      </c>
      <c r="I136" s="97">
        <v>1.8</v>
      </c>
      <c r="J136" s="97">
        <v>5</v>
      </c>
      <c r="K136" s="97">
        <v>0</v>
      </c>
      <c r="L136" s="97">
        <v>0</v>
      </c>
      <c r="M136" s="97">
        <v>0</v>
      </c>
      <c r="N136" s="97">
        <v>0</v>
      </c>
    </row>
    <row r="137" spans="1:14" x14ac:dyDescent="0.2">
      <c r="A137" s="97">
        <v>707</v>
      </c>
      <c r="B137" s="97">
        <v>30</v>
      </c>
      <c r="C137" s="97">
        <v>1</v>
      </c>
      <c r="D137" s="97">
        <v>1</v>
      </c>
      <c r="E137" s="97">
        <v>2</v>
      </c>
      <c r="F137" s="97" t="s">
        <v>183</v>
      </c>
      <c r="G137" s="97" t="str">
        <f t="shared" si="2"/>
        <v>No Fever</v>
      </c>
      <c r="H137" s="97">
        <v>3</v>
      </c>
      <c r="I137" s="97">
        <v>1.8</v>
      </c>
      <c r="J137" s="97">
        <v>5</v>
      </c>
      <c r="K137" s="97">
        <v>0</v>
      </c>
      <c r="L137" s="97">
        <v>0</v>
      </c>
      <c r="M137" s="97">
        <v>0</v>
      </c>
      <c r="N137" s="97">
        <v>0</v>
      </c>
    </row>
    <row r="138" spans="1:14" x14ac:dyDescent="0.2">
      <c r="A138" s="97">
        <v>708</v>
      </c>
      <c r="B138" s="97">
        <v>32</v>
      </c>
      <c r="C138" s="97">
        <v>2</v>
      </c>
      <c r="D138" s="97">
        <v>1</v>
      </c>
      <c r="E138" s="97">
        <v>1</v>
      </c>
      <c r="F138" s="97" t="s">
        <v>184</v>
      </c>
      <c r="G138" s="97" t="str">
        <f t="shared" si="2"/>
        <v>Fever</v>
      </c>
      <c r="H138" s="97">
        <v>3</v>
      </c>
      <c r="I138" s="97">
        <v>1.8</v>
      </c>
      <c r="J138" s="97">
        <v>5</v>
      </c>
      <c r="K138" s="97">
        <v>0</v>
      </c>
      <c r="L138" s="97">
        <v>0</v>
      </c>
      <c r="M138" s="97">
        <v>0</v>
      </c>
      <c r="N138" s="97">
        <v>0</v>
      </c>
    </row>
    <row r="139" spans="1:14" x14ac:dyDescent="0.2">
      <c r="A139" s="97">
        <v>709</v>
      </c>
      <c r="B139" s="97">
        <v>46</v>
      </c>
      <c r="C139" s="97">
        <v>1</v>
      </c>
      <c r="D139" s="97">
        <v>1</v>
      </c>
      <c r="E139" s="97">
        <v>2</v>
      </c>
      <c r="F139" s="97" t="s">
        <v>183</v>
      </c>
      <c r="G139" s="97" t="str">
        <f t="shared" si="2"/>
        <v>No Fever</v>
      </c>
      <c r="H139" s="97">
        <v>3</v>
      </c>
      <c r="I139" s="97">
        <v>2</v>
      </c>
      <c r="J139" s="97">
        <v>5</v>
      </c>
      <c r="K139" s="97">
        <v>0</v>
      </c>
      <c r="L139" s="97">
        <v>0</v>
      </c>
      <c r="M139" s="97">
        <v>0</v>
      </c>
      <c r="N139" s="97">
        <v>0</v>
      </c>
    </row>
    <row r="140" spans="1:14" x14ac:dyDescent="0.2">
      <c r="A140" s="97">
        <v>710</v>
      </c>
      <c r="B140" s="97">
        <v>24</v>
      </c>
      <c r="C140" s="97">
        <v>2</v>
      </c>
      <c r="D140" s="97">
        <v>1</v>
      </c>
      <c r="E140" s="97">
        <v>1</v>
      </c>
      <c r="F140" s="97" t="s">
        <v>184</v>
      </c>
      <c r="G140" s="97" t="str">
        <f t="shared" si="2"/>
        <v>Fever</v>
      </c>
      <c r="H140" s="97">
        <v>3</v>
      </c>
      <c r="I140" s="97">
        <v>1.8</v>
      </c>
      <c r="J140" s="97">
        <v>5</v>
      </c>
      <c r="K140" s="97">
        <v>0</v>
      </c>
      <c r="L140" s="97">
        <v>0</v>
      </c>
      <c r="M140" s="97">
        <v>0</v>
      </c>
      <c r="N140" s="97">
        <v>0</v>
      </c>
    </row>
    <row r="141" spans="1:14" x14ac:dyDescent="0.2">
      <c r="A141" s="97">
        <v>712</v>
      </c>
      <c r="B141" s="97">
        <v>28</v>
      </c>
      <c r="C141" s="97">
        <v>2</v>
      </c>
      <c r="D141" s="97">
        <v>1</v>
      </c>
      <c r="E141" s="97">
        <v>2</v>
      </c>
      <c r="F141" s="97" t="s">
        <v>183</v>
      </c>
      <c r="G141" s="97" t="str">
        <f t="shared" si="2"/>
        <v>No Fever</v>
      </c>
      <c r="H141" s="97">
        <v>3</v>
      </c>
      <c r="I141" s="97">
        <v>2</v>
      </c>
      <c r="J141" s="97">
        <v>5</v>
      </c>
      <c r="K141" s="97">
        <v>0</v>
      </c>
      <c r="L141" s="97">
        <v>0</v>
      </c>
      <c r="M141" s="97">
        <v>0</v>
      </c>
      <c r="N141" s="97">
        <v>0</v>
      </c>
    </row>
    <row r="142" spans="1:14" x14ac:dyDescent="0.2">
      <c r="A142" s="97">
        <v>713</v>
      </c>
      <c r="B142" s="97">
        <v>24</v>
      </c>
      <c r="C142" s="97">
        <v>1</v>
      </c>
      <c r="D142" s="97">
        <v>1</v>
      </c>
      <c r="E142" s="97">
        <v>2</v>
      </c>
      <c r="F142" s="97" t="s">
        <v>183</v>
      </c>
      <c r="G142" s="97" t="str">
        <f t="shared" si="2"/>
        <v>No Fever</v>
      </c>
      <c r="H142" s="97">
        <v>3</v>
      </c>
      <c r="I142" s="97">
        <v>2</v>
      </c>
      <c r="J142" s="97">
        <v>5</v>
      </c>
      <c r="K142" s="97">
        <v>0</v>
      </c>
      <c r="L142" s="97">
        <v>0</v>
      </c>
      <c r="M142" s="97">
        <v>0</v>
      </c>
      <c r="N142" s="97">
        <v>0</v>
      </c>
    </row>
    <row r="143" spans="1:14" x14ac:dyDescent="0.2">
      <c r="A143" s="97">
        <v>714</v>
      </c>
      <c r="B143" s="97">
        <v>27</v>
      </c>
      <c r="C143" s="97">
        <v>2</v>
      </c>
      <c r="D143" s="97">
        <v>1</v>
      </c>
      <c r="E143" s="97">
        <v>2</v>
      </c>
      <c r="F143" s="97" t="s">
        <v>183</v>
      </c>
      <c r="G143" s="97" t="str">
        <f t="shared" si="2"/>
        <v>No Fever</v>
      </c>
      <c r="H143" s="97">
        <v>3</v>
      </c>
      <c r="I143" s="97">
        <v>2</v>
      </c>
      <c r="J143" s="97">
        <v>5</v>
      </c>
      <c r="K143" s="97">
        <v>0</v>
      </c>
      <c r="L143" s="97">
        <v>0</v>
      </c>
      <c r="M143" s="97">
        <v>0</v>
      </c>
      <c r="N143" s="97">
        <v>0</v>
      </c>
    </row>
    <row r="144" spans="1:14" x14ac:dyDescent="0.2">
      <c r="A144" s="97">
        <v>715</v>
      </c>
      <c r="B144" s="97">
        <v>73</v>
      </c>
      <c r="C144" s="97">
        <v>2</v>
      </c>
      <c r="D144" s="97">
        <v>1</v>
      </c>
      <c r="E144" s="97">
        <v>2</v>
      </c>
      <c r="F144" s="97" t="s">
        <v>183</v>
      </c>
      <c r="G144" s="97" t="str">
        <f t="shared" si="2"/>
        <v>No Fever</v>
      </c>
      <c r="H144" s="97">
        <v>3</v>
      </c>
      <c r="I144" s="97">
        <v>2</v>
      </c>
      <c r="J144" s="97">
        <v>5</v>
      </c>
      <c r="K144" s="97">
        <v>0</v>
      </c>
      <c r="L144" s="97">
        <v>0</v>
      </c>
      <c r="M144" s="97">
        <v>0</v>
      </c>
      <c r="N144" s="97">
        <v>0</v>
      </c>
    </row>
    <row r="145" spans="1:14" x14ac:dyDescent="0.2">
      <c r="A145" s="97">
        <v>716</v>
      </c>
      <c r="B145" s="97">
        <v>27</v>
      </c>
      <c r="C145" s="97">
        <v>2</v>
      </c>
      <c r="D145" s="97">
        <v>1</v>
      </c>
      <c r="E145" s="97">
        <v>1</v>
      </c>
      <c r="F145" s="97" t="s">
        <v>184</v>
      </c>
      <c r="G145" s="97" t="str">
        <f t="shared" si="2"/>
        <v>Fever</v>
      </c>
      <c r="H145" s="97">
        <v>3</v>
      </c>
      <c r="I145" s="97">
        <v>2</v>
      </c>
      <c r="J145" s="97">
        <v>5</v>
      </c>
      <c r="K145" s="97">
        <v>0</v>
      </c>
      <c r="L145" s="97">
        <v>0</v>
      </c>
      <c r="M145" s="97">
        <v>0</v>
      </c>
      <c r="N145" s="97">
        <v>0</v>
      </c>
    </row>
    <row r="146" spans="1:14" x14ac:dyDescent="0.2">
      <c r="A146" s="97">
        <v>717</v>
      </c>
      <c r="B146" s="97">
        <v>42</v>
      </c>
      <c r="C146" s="97">
        <v>2</v>
      </c>
      <c r="D146" s="97">
        <v>1</v>
      </c>
      <c r="E146" s="97">
        <v>2</v>
      </c>
      <c r="F146" s="97" t="s">
        <v>183</v>
      </c>
      <c r="G146" s="97" t="str">
        <f t="shared" si="2"/>
        <v>No Fever</v>
      </c>
      <c r="H146" s="97">
        <v>3</v>
      </c>
      <c r="I146" s="97">
        <v>2</v>
      </c>
      <c r="J146" s="97">
        <v>5</v>
      </c>
      <c r="K146" s="97">
        <v>0</v>
      </c>
      <c r="L146" s="97">
        <v>0</v>
      </c>
      <c r="M146" s="97">
        <v>0</v>
      </c>
      <c r="N146" s="97">
        <v>0</v>
      </c>
    </row>
    <row r="147" spans="1:14" x14ac:dyDescent="0.2">
      <c r="A147" s="97">
        <v>718</v>
      </c>
      <c r="B147" s="97">
        <v>28</v>
      </c>
      <c r="C147" s="97">
        <v>2</v>
      </c>
      <c r="D147" s="97">
        <v>1</v>
      </c>
      <c r="E147" s="97">
        <v>2</v>
      </c>
      <c r="F147" s="97" t="s">
        <v>183</v>
      </c>
      <c r="G147" s="97" t="str">
        <f t="shared" si="2"/>
        <v>No Fever</v>
      </c>
      <c r="H147" s="97">
        <v>3</v>
      </c>
      <c r="I147" s="97">
        <v>2</v>
      </c>
      <c r="J147" s="97">
        <v>5</v>
      </c>
      <c r="K147" s="97">
        <v>0</v>
      </c>
      <c r="L147" s="97">
        <v>0</v>
      </c>
      <c r="M147" s="97">
        <v>0</v>
      </c>
      <c r="N147" s="97">
        <v>0</v>
      </c>
    </row>
    <row r="148" spans="1:14" x14ac:dyDescent="0.2">
      <c r="A148" s="97">
        <v>719</v>
      </c>
      <c r="B148" s="97">
        <v>34</v>
      </c>
      <c r="C148" s="97">
        <v>1</v>
      </c>
      <c r="D148" s="97">
        <v>1</v>
      </c>
      <c r="E148" s="97">
        <v>1</v>
      </c>
      <c r="F148" s="97" t="s">
        <v>184</v>
      </c>
      <c r="G148" s="97" t="str">
        <f t="shared" si="2"/>
        <v>Fever</v>
      </c>
      <c r="H148" s="97">
        <v>3</v>
      </c>
      <c r="I148" s="97">
        <v>2</v>
      </c>
      <c r="J148" s="97">
        <v>5</v>
      </c>
      <c r="K148" s="97">
        <v>0</v>
      </c>
      <c r="L148" s="97">
        <v>0</v>
      </c>
      <c r="M148" s="97">
        <v>0</v>
      </c>
      <c r="N148" s="97">
        <v>0</v>
      </c>
    </row>
    <row r="149" spans="1:14" x14ac:dyDescent="0.2">
      <c r="A149" s="97">
        <v>720</v>
      </c>
      <c r="B149" s="97">
        <v>52</v>
      </c>
      <c r="C149" s="97">
        <v>2</v>
      </c>
      <c r="D149" s="97">
        <v>1</v>
      </c>
      <c r="E149" s="97">
        <v>1</v>
      </c>
      <c r="F149" s="97" t="s">
        <v>184</v>
      </c>
      <c r="G149" s="97" t="str">
        <f t="shared" si="2"/>
        <v>Fever</v>
      </c>
      <c r="H149" s="97">
        <v>3</v>
      </c>
      <c r="I149" s="97">
        <v>2</v>
      </c>
      <c r="J149" s="97">
        <v>5</v>
      </c>
      <c r="K149" s="97">
        <v>0</v>
      </c>
      <c r="L149" s="97">
        <v>0</v>
      </c>
      <c r="M149" s="97">
        <v>0</v>
      </c>
      <c r="N149" s="97">
        <v>0</v>
      </c>
    </row>
    <row r="150" spans="1:14" x14ac:dyDescent="0.2">
      <c r="A150" s="97">
        <v>726</v>
      </c>
      <c r="B150" s="97">
        <v>30</v>
      </c>
      <c r="C150" s="97">
        <v>2</v>
      </c>
      <c r="D150" s="97">
        <v>1</v>
      </c>
      <c r="E150" s="97">
        <v>2</v>
      </c>
      <c r="F150" s="97" t="s">
        <v>183</v>
      </c>
      <c r="G150" s="97" t="str">
        <f t="shared" si="2"/>
        <v>No Fever</v>
      </c>
      <c r="H150" s="97">
        <v>3</v>
      </c>
      <c r="I150" s="97">
        <v>2.29</v>
      </c>
      <c r="J150" s="97">
        <v>5</v>
      </c>
      <c r="K150" s="97">
        <v>0</v>
      </c>
      <c r="L150" s="97">
        <v>0</v>
      </c>
      <c r="M150" s="97">
        <v>0</v>
      </c>
      <c r="N150" s="97">
        <v>0</v>
      </c>
    </row>
    <row r="151" spans="1:14" x14ac:dyDescent="0.2">
      <c r="A151" s="97">
        <v>727</v>
      </c>
      <c r="B151" s="97">
        <v>11</v>
      </c>
      <c r="C151" s="97">
        <v>2</v>
      </c>
      <c r="D151" s="97">
        <v>1</v>
      </c>
      <c r="E151" s="97">
        <v>2</v>
      </c>
      <c r="F151" s="97" t="s">
        <v>183</v>
      </c>
      <c r="G151" s="97" t="str">
        <f t="shared" si="2"/>
        <v>No Fever</v>
      </c>
      <c r="H151" s="97">
        <v>3</v>
      </c>
      <c r="I151" s="97">
        <v>2.4300000000000002</v>
      </c>
      <c r="J151" s="97">
        <v>5</v>
      </c>
      <c r="K151" s="97">
        <v>0</v>
      </c>
      <c r="L151" s="97">
        <v>0</v>
      </c>
      <c r="M151" s="97">
        <v>0</v>
      </c>
      <c r="N151" s="97">
        <v>0</v>
      </c>
    </row>
    <row r="152" spans="1:14" x14ac:dyDescent="0.2">
      <c r="A152" s="97">
        <v>728</v>
      </c>
      <c r="B152" s="97">
        <v>7</v>
      </c>
      <c r="C152" s="97">
        <v>2</v>
      </c>
      <c r="D152" s="97">
        <v>1</v>
      </c>
      <c r="E152" s="97">
        <v>2</v>
      </c>
      <c r="F152" s="97" t="s">
        <v>183</v>
      </c>
      <c r="G152" s="97" t="str">
        <f t="shared" si="2"/>
        <v>No Fever</v>
      </c>
      <c r="H152" s="97">
        <v>3</v>
      </c>
      <c r="I152" s="97">
        <v>2.29</v>
      </c>
      <c r="J152" s="97">
        <v>5</v>
      </c>
      <c r="K152" s="97">
        <v>0</v>
      </c>
      <c r="L152" s="97">
        <v>0</v>
      </c>
      <c r="M152" s="97">
        <v>0</v>
      </c>
      <c r="N152" s="97">
        <v>0</v>
      </c>
    </row>
    <row r="153" spans="1:14" x14ac:dyDescent="0.2">
      <c r="A153" s="97">
        <v>729</v>
      </c>
      <c r="B153" s="97">
        <v>6</v>
      </c>
      <c r="C153" s="97">
        <v>2</v>
      </c>
      <c r="D153" s="97">
        <v>1</v>
      </c>
      <c r="E153" s="97">
        <v>2</v>
      </c>
      <c r="F153" s="97" t="s">
        <v>183</v>
      </c>
      <c r="G153" s="97" t="str">
        <f t="shared" si="2"/>
        <v>No Fever</v>
      </c>
      <c r="H153" s="97">
        <v>3</v>
      </c>
      <c r="I153" s="97">
        <v>2.29</v>
      </c>
      <c r="J153" s="97">
        <v>5</v>
      </c>
      <c r="K153" s="97">
        <v>0</v>
      </c>
      <c r="L153" s="97">
        <v>0</v>
      </c>
      <c r="M153" s="97">
        <v>0</v>
      </c>
      <c r="N153" s="97">
        <v>0</v>
      </c>
    </row>
    <row r="154" spans="1:14" x14ac:dyDescent="0.2">
      <c r="A154" s="97">
        <v>730</v>
      </c>
      <c r="B154" s="97">
        <v>29</v>
      </c>
      <c r="C154" s="97">
        <v>1</v>
      </c>
      <c r="D154" s="97">
        <v>1</v>
      </c>
      <c r="E154" s="97">
        <v>1</v>
      </c>
      <c r="F154" s="97" t="s">
        <v>184</v>
      </c>
      <c r="G154" s="97" t="str">
        <f t="shared" si="2"/>
        <v>Fever</v>
      </c>
      <c r="H154" s="97">
        <v>3</v>
      </c>
      <c r="I154" s="97">
        <v>2.4300000000000002</v>
      </c>
      <c r="J154" s="97">
        <v>5</v>
      </c>
      <c r="K154" s="97">
        <v>0</v>
      </c>
      <c r="L154" s="97">
        <v>0</v>
      </c>
      <c r="M154" s="97">
        <v>0</v>
      </c>
      <c r="N154" s="97">
        <v>0</v>
      </c>
    </row>
    <row r="155" spans="1:14" x14ac:dyDescent="0.2">
      <c r="A155" s="97">
        <v>731</v>
      </c>
      <c r="B155" s="97">
        <v>46</v>
      </c>
      <c r="C155" s="97">
        <v>1</v>
      </c>
      <c r="D155" s="97">
        <v>1</v>
      </c>
      <c r="E155" s="97">
        <v>2</v>
      </c>
      <c r="F155" s="97" t="s">
        <v>183</v>
      </c>
      <c r="G155" s="97" t="str">
        <f t="shared" si="2"/>
        <v>No Fever</v>
      </c>
      <c r="H155" s="97">
        <v>3</v>
      </c>
      <c r="I155" s="97">
        <v>2.4300000000000002</v>
      </c>
      <c r="J155" s="97">
        <v>5</v>
      </c>
      <c r="K155" s="97">
        <v>0</v>
      </c>
      <c r="L155" s="97">
        <v>0</v>
      </c>
      <c r="M155" s="97">
        <v>0</v>
      </c>
      <c r="N155" s="97">
        <v>0</v>
      </c>
    </row>
    <row r="156" spans="1:14" x14ac:dyDescent="0.2">
      <c r="A156" s="97">
        <v>732</v>
      </c>
      <c r="B156" s="97">
        <v>22</v>
      </c>
      <c r="C156" s="97">
        <v>2</v>
      </c>
      <c r="D156" s="97">
        <v>1</v>
      </c>
      <c r="E156" s="97">
        <v>1</v>
      </c>
      <c r="F156" s="97" t="s">
        <v>184</v>
      </c>
      <c r="G156" s="97" t="str">
        <f t="shared" si="2"/>
        <v>Fever</v>
      </c>
      <c r="H156" s="97">
        <v>3</v>
      </c>
      <c r="I156" s="97">
        <v>2.4300000000000002</v>
      </c>
      <c r="J156" s="97">
        <v>5</v>
      </c>
      <c r="K156" s="97">
        <v>0</v>
      </c>
      <c r="L156" s="97">
        <v>0</v>
      </c>
      <c r="M156" s="97">
        <v>0</v>
      </c>
      <c r="N156" s="97">
        <v>0</v>
      </c>
    </row>
    <row r="157" spans="1:14" x14ac:dyDescent="0.2">
      <c r="A157" s="97">
        <v>733</v>
      </c>
      <c r="B157" s="97">
        <v>20</v>
      </c>
      <c r="C157" s="97">
        <v>2</v>
      </c>
      <c r="D157" s="97">
        <v>1</v>
      </c>
      <c r="E157" s="97">
        <v>1</v>
      </c>
      <c r="F157" s="97" t="s">
        <v>184</v>
      </c>
      <c r="G157" s="97" t="str">
        <f t="shared" si="2"/>
        <v>Fever</v>
      </c>
      <c r="H157" s="97">
        <v>3</v>
      </c>
      <c r="I157" s="97">
        <v>2.14</v>
      </c>
      <c r="J157" s="97">
        <v>5</v>
      </c>
      <c r="K157" s="97">
        <v>0</v>
      </c>
      <c r="L157" s="97">
        <v>0</v>
      </c>
      <c r="M157" s="97">
        <v>0</v>
      </c>
      <c r="N157" s="97">
        <v>0</v>
      </c>
    </row>
    <row r="158" spans="1:14" x14ac:dyDescent="0.2">
      <c r="A158" s="97">
        <v>734</v>
      </c>
      <c r="B158" s="97">
        <v>38</v>
      </c>
      <c r="C158" s="97">
        <v>1</v>
      </c>
      <c r="D158" s="97">
        <v>1</v>
      </c>
      <c r="E158" s="97">
        <v>2</v>
      </c>
      <c r="F158" s="97" t="s">
        <v>183</v>
      </c>
      <c r="G158" s="97" t="str">
        <f t="shared" si="2"/>
        <v>No Fever</v>
      </c>
      <c r="H158" s="97">
        <v>3</v>
      </c>
      <c r="I158" s="97">
        <v>2.14</v>
      </c>
      <c r="J158" s="97">
        <v>5</v>
      </c>
      <c r="K158" s="97">
        <v>0</v>
      </c>
      <c r="L158" s="97">
        <v>0</v>
      </c>
      <c r="M158" s="97">
        <v>0</v>
      </c>
      <c r="N158" s="97">
        <v>0</v>
      </c>
    </row>
    <row r="159" spans="1:14" x14ac:dyDescent="0.2">
      <c r="A159" s="97">
        <v>735</v>
      </c>
      <c r="B159" s="97">
        <v>3</v>
      </c>
      <c r="C159" s="97">
        <v>1</v>
      </c>
      <c r="D159" s="97">
        <v>1</v>
      </c>
      <c r="E159" s="97">
        <v>2</v>
      </c>
      <c r="F159" s="97" t="s">
        <v>183</v>
      </c>
      <c r="G159" s="97" t="str">
        <f t="shared" si="2"/>
        <v>No Fever</v>
      </c>
      <c r="H159" s="97">
        <v>3</v>
      </c>
      <c r="I159" s="97">
        <v>2</v>
      </c>
      <c r="J159" s="97">
        <v>5</v>
      </c>
      <c r="K159" s="97">
        <v>0</v>
      </c>
      <c r="L159" s="97">
        <v>0</v>
      </c>
      <c r="M159" s="97">
        <v>0</v>
      </c>
      <c r="N159" s="97">
        <v>0</v>
      </c>
    </row>
    <row r="160" spans="1:14" x14ac:dyDescent="0.2">
      <c r="A160" s="97">
        <v>736</v>
      </c>
      <c r="B160" s="97">
        <v>13</v>
      </c>
      <c r="C160" s="97">
        <v>2</v>
      </c>
      <c r="D160" s="97">
        <v>1</v>
      </c>
      <c r="E160" s="97">
        <v>2</v>
      </c>
      <c r="F160" s="97" t="s">
        <v>183</v>
      </c>
      <c r="G160" s="97" t="str">
        <f t="shared" si="2"/>
        <v>No Fever</v>
      </c>
      <c r="H160" s="97">
        <v>3</v>
      </c>
      <c r="I160" s="97">
        <v>2.14</v>
      </c>
      <c r="J160" s="97">
        <v>5</v>
      </c>
      <c r="K160" s="97">
        <v>0</v>
      </c>
      <c r="L160" s="97">
        <v>0</v>
      </c>
      <c r="M160" s="97">
        <v>0</v>
      </c>
      <c r="N160" s="97">
        <v>0</v>
      </c>
    </row>
    <row r="161" spans="1:14" x14ac:dyDescent="0.2">
      <c r="A161" s="97">
        <v>737</v>
      </c>
      <c r="B161" s="97">
        <v>18</v>
      </c>
      <c r="C161" s="97">
        <v>2</v>
      </c>
      <c r="D161" s="97">
        <v>1</v>
      </c>
      <c r="E161" s="97">
        <v>2</v>
      </c>
      <c r="F161" s="97" t="s">
        <v>183</v>
      </c>
      <c r="G161" s="97" t="str">
        <f t="shared" si="2"/>
        <v>No Fever</v>
      </c>
      <c r="H161" s="97">
        <v>3</v>
      </c>
      <c r="I161" s="97">
        <v>2.14</v>
      </c>
      <c r="J161" s="97">
        <v>5</v>
      </c>
      <c r="K161" s="97">
        <v>0</v>
      </c>
      <c r="L161" s="97">
        <v>0</v>
      </c>
      <c r="M161" s="97">
        <v>0</v>
      </c>
      <c r="N161" s="97">
        <v>0</v>
      </c>
    </row>
    <row r="162" spans="1:14" x14ac:dyDescent="0.2">
      <c r="A162" s="97">
        <v>738</v>
      </c>
      <c r="B162" s="97">
        <v>12</v>
      </c>
      <c r="C162" s="97">
        <v>1</v>
      </c>
      <c r="D162" s="97">
        <v>1</v>
      </c>
      <c r="E162" s="97">
        <v>2</v>
      </c>
      <c r="F162" s="97" t="s">
        <v>183</v>
      </c>
      <c r="G162" s="97" t="str">
        <f t="shared" si="2"/>
        <v>No Fever</v>
      </c>
      <c r="H162" s="97">
        <v>3</v>
      </c>
      <c r="I162" s="97">
        <v>2.14</v>
      </c>
      <c r="J162" s="97">
        <v>5</v>
      </c>
      <c r="K162" s="97">
        <v>0</v>
      </c>
      <c r="L162" s="97">
        <v>0</v>
      </c>
      <c r="M162" s="97">
        <v>0</v>
      </c>
      <c r="N162" s="97">
        <v>0</v>
      </c>
    </row>
    <row r="163" spans="1:14" x14ac:dyDescent="0.2">
      <c r="A163" s="97">
        <v>739</v>
      </c>
      <c r="B163" s="97">
        <v>25</v>
      </c>
      <c r="C163" s="97">
        <v>2</v>
      </c>
      <c r="D163" s="97">
        <v>1</v>
      </c>
      <c r="E163" s="97">
        <v>2</v>
      </c>
      <c r="F163" s="97" t="s">
        <v>183</v>
      </c>
      <c r="G163" s="97" t="str">
        <f t="shared" si="2"/>
        <v>No Fever</v>
      </c>
      <c r="H163" s="97">
        <v>3</v>
      </c>
      <c r="I163" s="97">
        <v>2.14</v>
      </c>
      <c r="J163" s="97">
        <v>5</v>
      </c>
      <c r="K163" s="97">
        <v>0</v>
      </c>
      <c r="L163" s="97">
        <v>0</v>
      </c>
      <c r="M163" s="97">
        <v>0</v>
      </c>
      <c r="N163" s="97">
        <v>0</v>
      </c>
    </row>
    <row r="164" spans="1:14" x14ac:dyDescent="0.2">
      <c r="A164" s="97">
        <v>741</v>
      </c>
      <c r="B164" s="97">
        <v>42</v>
      </c>
      <c r="C164" s="97">
        <v>1</v>
      </c>
      <c r="D164" s="97">
        <v>1</v>
      </c>
      <c r="E164" s="97">
        <v>2</v>
      </c>
      <c r="F164" s="97" t="s">
        <v>183</v>
      </c>
      <c r="G164" s="97" t="str">
        <f t="shared" si="2"/>
        <v>No Fever</v>
      </c>
      <c r="H164" s="97">
        <v>3</v>
      </c>
      <c r="I164" s="97">
        <v>3</v>
      </c>
      <c r="J164" s="97">
        <v>5</v>
      </c>
      <c r="K164" s="97">
        <v>0</v>
      </c>
      <c r="L164" s="97">
        <v>0</v>
      </c>
      <c r="M164" s="97">
        <v>0</v>
      </c>
      <c r="N164" s="97">
        <v>0</v>
      </c>
    </row>
    <row r="165" spans="1:14" x14ac:dyDescent="0.2">
      <c r="A165" s="97">
        <v>742</v>
      </c>
      <c r="B165" s="97">
        <v>6</v>
      </c>
      <c r="C165" s="97">
        <v>2</v>
      </c>
      <c r="D165" s="97">
        <v>1</v>
      </c>
      <c r="E165" s="97">
        <v>2</v>
      </c>
      <c r="F165" s="97" t="s">
        <v>183</v>
      </c>
      <c r="G165" s="97" t="str">
        <f t="shared" si="2"/>
        <v>No Fever</v>
      </c>
      <c r="H165" s="97">
        <v>3</v>
      </c>
      <c r="I165" s="97">
        <v>3</v>
      </c>
      <c r="J165" s="97">
        <v>5</v>
      </c>
      <c r="K165" s="97">
        <v>0</v>
      </c>
      <c r="L165" s="97">
        <v>0</v>
      </c>
      <c r="M165" s="97">
        <v>0</v>
      </c>
      <c r="N165" s="97">
        <v>0</v>
      </c>
    </row>
    <row r="166" spans="1:14" x14ac:dyDescent="0.2">
      <c r="A166" s="97">
        <v>743</v>
      </c>
      <c r="B166" s="97">
        <v>17</v>
      </c>
      <c r="C166" s="97">
        <v>2</v>
      </c>
      <c r="D166" s="97">
        <v>1</v>
      </c>
      <c r="E166" s="97">
        <v>1</v>
      </c>
      <c r="F166" s="97" t="s">
        <v>184</v>
      </c>
      <c r="G166" s="97" t="str">
        <f t="shared" si="2"/>
        <v>Fever</v>
      </c>
      <c r="H166" s="97">
        <v>3</v>
      </c>
      <c r="I166" s="97">
        <v>3</v>
      </c>
      <c r="J166" s="97">
        <v>5</v>
      </c>
      <c r="K166" s="97">
        <v>0</v>
      </c>
      <c r="L166" s="97">
        <v>0</v>
      </c>
      <c r="M166" s="97">
        <v>0</v>
      </c>
      <c r="N166" s="97">
        <v>0</v>
      </c>
    </row>
    <row r="167" spans="1:14" x14ac:dyDescent="0.2">
      <c r="A167" s="97">
        <v>744</v>
      </c>
      <c r="B167" s="97">
        <v>65</v>
      </c>
      <c r="C167" s="97">
        <v>2</v>
      </c>
      <c r="D167" s="97">
        <v>1</v>
      </c>
      <c r="E167" s="97">
        <v>1</v>
      </c>
      <c r="F167" s="97" t="s">
        <v>184</v>
      </c>
      <c r="G167" s="97" t="str">
        <f t="shared" si="2"/>
        <v>Fever</v>
      </c>
      <c r="H167" s="97">
        <v>3</v>
      </c>
      <c r="I167" s="97">
        <v>3</v>
      </c>
      <c r="J167" s="97">
        <v>5</v>
      </c>
      <c r="K167" s="97">
        <v>0</v>
      </c>
      <c r="L167" s="97">
        <v>0</v>
      </c>
      <c r="M167" s="97">
        <v>0</v>
      </c>
      <c r="N167" s="97">
        <v>0</v>
      </c>
    </row>
    <row r="168" spans="1:14" x14ac:dyDescent="0.2">
      <c r="A168" s="97">
        <v>745</v>
      </c>
      <c r="B168" s="97">
        <v>21</v>
      </c>
      <c r="C168" s="97">
        <v>2</v>
      </c>
      <c r="D168" s="97">
        <v>1</v>
      </c>
      <c r="E168" s="97">
        <v>2</v>
      </c>
      <c r="F168" s="97" t="s">
        <v>183</v>
      </c>
      <c r="G168" s="97" t="str">
        <f t="shared" si="2"/>
        <v>No Fever</v>
      </c>
      <c r="H168" s="97">
        <v>3</v>
      </c>
      <c r="I168" s="97">
        <v>3</v>
      </c>
      <c r="J168" s="97">
        <v>5</v>
      </c>
      <c r="K168" s="97">
        <v>0</v>
      </c>
      <c r="L168" s="97">
        <v>0</v>
      </c>
      <c r="M168" s="97">
        <v>0</v>
      </c>
      <c r="N168" s="97">
        <v>0</v>
      </c>
    </row>
    <row r="169" spans="1:14" x14ac:dyDescent="0.2">
      <c r="A169" s="97">
        <v>746</v>
      </c>
      <c r="B169" s="97">
        <v>51</v>
      </c>
      <c r="C169" s="97">
        <v>1</v>
      </c>
      <c r="D169" s="97">
        <v>1</v>
      </c>
      <c r="E169" s="97">
        <v>2</v>
      </c>
      <c r="F169" s="97" t="s">
        <v>183</v>
      </c>
      <c r="G169" s="97" t="str">
        <f t="shared" si="2"/>
        <v>No Fever</v>
      </c>
      <c r="H169" s="97">
        <v>3</v>
      </c>
      <c r="I169" s="97">
        <v>3</v>
      </c>
      <c r="J169" s="97">
        <v>5</v>
      </c>
      <c r="K169" s="97">
        <v>0</v>
      </c>
      <c r="L169" s="97">
        <v>0</v>
      </c>
      <c r="M169" s="97">
        <v>0</v>
      </c>
      <c r="N169" s="97">
        <v>0</v>
      </c>
    </row>
    <row r="170" spans="1:14" x14ac:dyDescent="0.2">
      <c r="A170" s="97">
        <v>747</v>
      </c>
      <c r="B170" s="97">
        <v>34</v>
      </c>
      <c r="C170" s="97">
        <v>1</v>
      </c>
      <c r="D170" s="97">
        <v>1</v>
      </c>
      <c r="E170" s="97">
        <v>2</v>
      </c>
      <c r="F170" s="97" t="s">
        <v>183</v>
      </c>
      <c r="G170" s="97" t="str">
        <f t="shared" si="2"/>
        <v>No Fever</v>
      </c>
      <c r="H170" s="97">
        <v>2</v>
      </c>
      <c r="I170" s="97">
        <v>2</v>
      </c>
      <c r="J170" s="97">
        <v>1</v>
      </c>
      <c r="K170" s="97">
        <v>1</v>
      </c>
      <c r="L170" s="97">
        <v>0</v>
      </c>
      <c r="M170" s="97">
        <v>0</v>
      </c>
      <c r="N170" s="97">
        <v>0</v>
      </c>
    </row>
    <row r="171" spans="1:14" x14ac:dyDescent="0.2">
      <c r="A171" s="97">
        <v>748</v>
      </c>
      <c r="B171" s="97">
        <v>39</v>
      </c>
      <c r="C171" s="97">
        <v>2</v>
      </c>
      <c r="D171" s="97">
        <v>1</v>
      </c>
      <c r="E171" s="97">
        <v>2</v>
      </c>
      <c r="F171" s="97" t="s">
        <v>183</v>
      </c>
      <c r="G171" s="97" t="str">
        <f t="shared" si="2"/>
        <v>No Fever</v>
      </c>
      <c r="H171" s="97">
        <v>2</v>
      </c>
      <c r="I171" s="97">
        <v>2.17</v>
      </c>
      <c r="J171" s="97">
        <v>1</v>
      </c>
      <c r="K171" s="97">
        <v>1</v>
      </c>
      <c r="L171" s="97">
        <v>0</v>
      </c>
      <c r="M171" s="97">
        <v>0</v>
      </c>
      <c r="N171" s="97">
        <v>0</v>
      </c>
    </row>
    <row r="172" spans="1:14" x14ac:dyDescent="0.2">
      <c r="A172" s="97">
        <v>749</v>
      </c>
      <c r="B172" s="97">
        <v>1</v>
      </c>
      <c r="C172" s="97">
        <v>1</v>
      </c>
      <c r="D172" s="97">
        <v>1</v>
      </c>
      <c r="E172" s="97">
        <v>2</v>
      </c>
      <c r="F172" s="97" t="s">
        <v>183</v>
      </c>
      <c r="G172" s="97" t="str">
        <f t="shared" si="2"/>
        <v>No Fever</v>
      </c>
      <c r="H172" s="97">
        <v>2</v>
      </c>
      <c r="I172" s="97">
        <v>2.33</v>
      </c>
      <c r="J172" s="97">
        <v>1</v>
      </c>
      <c r="K172" s="97">
        <v>1</v>
      </c>
      <c r="L172" s="97">
        <v>0</v>
      </c>
      <c r="M172" s="97">
        <v>0</v>
      </c>
      <c r="N172" s="97">
        <v>0</v>
      </c>
    </row>
    <row r="173" spans="1:14" x14ac:dyDescent="0.2">
      <c r="A173" s="97">
        <v>750</v>
      </c>
      <c r="B173" s="97">
        <v>8</v>
      </c>
      <c r="C173" s="97">
        <v>2</v>
      </c>
      <c r="D173" s="97">
        <v>0</v>
      </c>
      <c r="E173" s="97">
        <v>2</v>
      </c>
      <c r="F173" s="97" t="s">
        <v>183</v>
      </c>
      <c r="G173" s="97" t="str">
        <f t="shared" si="2"/>
        <v>No Fever</v>
      </c>
      <c r="H173" s="97">
        <v>3</v>
      </c>
      <c r="I173" s="97">
        <v>2</v>
      </c>
      <c r="J173" s="97">
        <v>1</v>
      </c>
      <c r="K173" s="97">
        <v>1</v>
      </c>
      <c r="L173" s="97">
        <v>0</v>
      </c>
      <c r="M173" s="97">
        <v>0</v>
      </c>
      <c r="N173" s="97">
        <v>0</v>
      </c>
    </row>
    <row r="174" spans="1:14" x14ac:dyDescent="0.2">
      <c r="A174" s="97">
        <v>751</v>
      </c>
      <c r="B174" s="97">
        <v>14</v>
      </c>
      <c r="C174" s="97">
        <v>2</v>
      </c>
      <c r="D174" s="97">
        <v>1</v>
      </c>
      <c r="E174" s="97">
        <v>2</v>
      </c>
      <c r="F174" s="97" t="s">
        <v>183</v>
      </c>
      <c r="G174" s="97" t="str">
        <f t="shared" si="2"/>
        <v>No Fever</v>
      </c>
      <c r="H174" s="97">
        <v>2</v>
      </c>
      <c r="I174" s="97">
        <v>2.17</v>
      </c>
      <c r="J174" s="97">
        <v>1</v>
      </c>
      <c r="K174" s="97">
        <v>1</v>
      </c>
      <c r="L174" s="97">
        <v>0</v>
      </c>
      <c r="M174" s="97">
        <v>0</v>
      </c>
      <c r="N174" s="97">
        <v>0</v>
      </c>
    </row>
    <row r="175" spans="1:14" x14ac:dyDescent="0.2">
      <c r="A175" s="97">
        <v>752</v>
      </c>
      <c r="B175" s="97">
        <v>8</v>
      </c>
      <c r="C175" s="97">
        <v>1</v>
      </c>
      <c r="D175" s="97">
        <v>0</v>
      </c>
      <c r="E175" s="97">
        <v>2</v>
      </c>
      <c r="F175" s="97" t="s">
        <v>183</v>
      </c>
      <c r="G175" s="97" t="str">
        <f t="shared" si="2"/>
        <v>No Fever</v>
      </c>
      <c r="H175" s="97">
        <v>2</v>
      </c>
      <c r="I175" s="97">
        <v>2.17</v>
      </c>
      <c r="J175" s="97">
        <v>1</v>
      </c>
      <c r="K175" s="97">
        <v>1</v>
      </c>
      <c r="L175" s="97">
        <v>0</v>
      </c>
      <c r="M175" s="97">
        <v>0</v>
      </c>
      <c r="N175" s="97">
        <v>0</v>
      </c>
    </row>
    <row r="176" spans="1:14" x14ac:dyDescent="0.2">
      <c r="A176" s="97">
        <v>753</v>
      </c>
      <c r="B176" s="97">
        <v>16</v>
      </c>
      <c r="C176" s="97">
        <v>1</v>
      </c>
      <c r="D176" s="97">
        <v>1</v>
      </c>
      <c r="E176" s="97">
        <v>2</v>
      </c>
      <c r="F176" s="97" t="s">
        <v>183</v>
      </c>
      <c r="G176" s="97" t="str">
        <f t="shared" si="2"/>
        <v>No Fever</v>
      </c>
      <c r="H176" s="97">
        <v>2</v>
      </c>
      <c r="I176" s="97">
        <v>2.17</v>
      </c>
      <c r="J176" s="97">
        <v>1</v>
      </c>
      <c r="K176" s="97">
        <v>1</v>
      </c>
      <c r="L176" s="97">
        <v>0</v>
      </c>
      <c r="M176" s="97">
        <v>0</v>
      </c>
      <c r="N176" s="97">
        <v>0</v>
      </c>
    </row>
    <row r="177" spans="1:14" x14ac:dyDescent="0.2">
      <c r="A177" s="97">
        <v>754</v>
      </c>
      <c r="B177" s="97">
        <v>14</v>
      </c>
      <c r="C177" s="97">
        <v>1</v>
      </c>
      <c r="D177" s="97">
        <v>1</v>
      </c>
      <c r="E177" s="97">
        <v>2</v>
      </c>
      <c r="F177" s="97" t="s">
        <v>183</v>
      </c>
      <c r="G177" s="97" t="str">
        <f t="shared" si="2"/>
        <v>No Fever</v>
      </c>
      <c r="H177" s="97">
        <v>1</v>
      </c>
      <c r="I177" s="97">
        <v>2.6</v>
      </c>
      <c r="J177" s="97">
        <v>1</v>
      </c>
      <c r="K177" s="97">
        <v>1</v>
      </c>
      <c r="L177" s="97">
        <v>0</v>
      </c>
      <c r="M177" s="97">
        <v>0</v>
      </c>
      <c r="N177" s="97">
        <v>0</v>
      </c>
    </row>
    <row r="178" spans="1:14" x14ac:dyDescent="0.2">
      <c r="A178" s="97">
        <v>755</v>
      </c>
      <c r="B178" s="97">
        <v>9</v>
      </c>
      <c r="C178" s="97">
        <v>1</v>
      </c>
      <c r="D178" s="97">
        <v>1</v>
      </c>
      <c r="E178" s="97">
        <v>2</v>
      </c>
      <c r="F178" s="97" t="s">
        <v>183</v>
      </c>
      <c r="G178" s="97" t="str">
        <f t="shared" si="2"/>
        <v>No Fever</v>
      </c>
      <c r="H178" s="97">
        <v>3</v>
      </c>
      <c r="I178" s="97">
        <v>2.4</v>
      </c>
      <c r="J178" s="97">
        <v>1</v>
      </c>
      <c r="K178" s="97">
        <v>1</v>
      </c>
      <c r="L178" s="97">
        <v>0</v>
      </c>
      <c r="M178" s="97">
        <v>0</v>
      </c>
      <c r="N178" s="97">
        <v>0</v>
      </c>
    </row>
    <row r="179" spans="1:14" x14ac:dyDescent="0.2">
      <c r="A179" s="97">
        <v>756</v>
      </c>
      <c r="B179" s="97">
        <v>6</v>
      </c>
      <c r="C179" s="97">
        <v>1</v>
      </c>
      <c r="D179" s="97">
        <v>1</v>
      </c>
      <c r="E179" s="97">
        <v>2</v>
      </c>
      <c r="F179" s="97" t="s">
        <v>183</v>
      </c>
      <c r="G179" s="97" t="str">
        <f t="shared" si="2"/>
        <v>No Fever</v>
      </c>
      <c r="H179" s="97">
        <v>3</v>
      </c>
      <c r="I179" s="97">
        <v>2.4</v>
      </c>
      <c r="J179" s="97">
        <v>1</v>
      </c>
      <c r="K179" s="97">
        <v>1</v>
      </c>
      <c r="L179" s="97">
        <v>0</v>
      </c>
      <c r="M179" s="97">
        <v>0</v>
      </c>
      <c r="N179" s="97">
        <v>0</v>
      </c>
    </row>
    <row r="180" spans="1:14" x14ac:dyDescent="0.2">
      <c r="A180" s="97">
        <v>757</v>
      </c>
      <c r="B180" s="97">
        <v>53</v>
      </c>
      <c r="C180" s="97">
        <v>2</v>
      </c>
      <c r="D180" s="97">
        <v>1</v>
      </c>
      <c r="E180" s="97">
        <v>2</v>
      </c>
      <c r="F180" s="97" t="s">
        <v>183</v>
      </c>
      <c r="G180" s="97" t="str">
        <f t="shared" si="2"/>
        <v>No Fever</v>
      </c>
      <c r="H180" s="97">
        <v>3</v>
      </c>
      <c r="I180" s="97">
        <v>2.4</v>
      </c>
      <c r="J180" s="97">
        <v>1</v>
      </c>
      <c r="K180" s="97">
        <v>1</v>
      </c>
      <c r="L180" s="97">
        <v>0</v>
      </c>
      <c r="M180" s="97">
        <v>0</v>
      </c>
      <c r="N180" s="97">
        <v>0</v>
      </c>
    </row>
    <row r="181" spans="1:14" x14ac:dyDescent="0.2">
      <c r="A181" s="97">
        <v>758</v>
      </c>
      <c r="B181" s="97">
        <v>6</v>
      </c>
      <c r="C181" s="97">
        <v>1</v>
      </c>
      <c r="D181" s="97">
        <v>1</v>
      </c>
      <c r="E181" s="97">
        <v>2</v>
      </c>
      <c r="F181" s="97" t="s">
        <v>183</v>
      </c>
      <c r="G181" s="97" t="str">
        <f t="shared" si="2"/>
        <v>No Fever</v>
      </c>
      <c r="H181" s="97">
        <v>1</v>
      </c>
      <c r="I181" s="97">
        <v>2.6</v>
      </c>
      <c r="J181" s="97">
        <v>1</v>
      </c>
      <c r="K181" s="97">
        <v>1</v>
      </c>
      <c r="L181" s="97">
        <v>0</v>
      </c>
      <c r="M181" s="97">
        <v>0</v>
      </c>
      <c r="N181" s="97">
        <v>0</v>
      </c>
    </row>
    <row r="182" spans="1:14" x14ac:dyDescent="0.2">
      <c r="A182" s="97">
        <v>759</v>
      </c>
      <c r="B182" s="97">
        <v>27</v>
      </c>
      <c r="C182" s="97">
        <v>2</v>
      </c>
      <c r="D182" s="97">
        <v>1</v>
      </c>
      <c r="E182" s="97">
        <v>2</v>
      </c>
      <c r="F182" s="97" t="s">
        <v>183</v>
      </c>
      <c r="G182" s="97" t="str">
        <f t="shared" si="2"/>
        <v>No Fever</v>
      </c>
      <c r="H182" s="97">
        <v>1</v>
      </c>
      <c r="I182" s="97">
        <v>2.6</v>
      </c>
      <c r="J182" s="97">
        <v>1</v>
      </c>
      <c r="K182" s="97">
        <v>1</v>
      </c>
      <c r="L182" s="97">
        <v>0</v>
      </c>
      <c r="M182" s="97">
        <v>0</v>
      </c>
      <c r="N182" s="97">
        <v>0</v>
      </c>
    </row>
    <row r="183" spans="1:14" x14ac:dyDescent="0.2">
      <c r="A183" s="97">
        <v>761</v>
      </c>
      <c r="B183" s="97">
        <v>7</v>
      </c>
      <c r="C183" s="97">
        <v>1</v>
      </c>
      <c r="D183" s="97">
        <v>1</v>
      </c>
      <c r="E183" s="97">
        <v>2</v>
      </c>
      <c r="F183" s="97" t="s">
        <v>183</v>
      </c>
      <c r="G183" s="97" t="str">
        <f t="shared" si="2"/>
        <v>No Fever</v>
      </c>
      <c r="H183" s="97">
        <v>1</v>
      </c>
      <c r="I183" s="97">
        <v>2.6</v>
      </c>
      <c r="J183" s="97">
        <v>1</v>
      </c>
      <c r="K183" s="97">
        <v>1</v>
      </c>
      <c r="L183" s="97">
        <v>0</v>
      </c>
      <c r="M183" s="97">
        <v>0</v>
      </c>
      <c r="N183" s="97">
        <v>0</v>
      </c>
    </row>
    <row r="184" spans="1:14" x14ac:dyDescent="0.2">
      <c r="A184" s="97">
        <v>762</v>
      </c>
      <c r="B184" s="97">
        <v>15</v>
      </c>
      <c r="C184" s="97">
        <v>2</v>
      </c>
      <c r="D184" s="97">
        <v>1</v>
      </c>
      <c r="E184" s="97">
        <v>2</v>
      </c>
      <c r="F184" s="97" t="s">
        <v>183</v>
      </c>
      <c r="G184" s="97" t="str">
        <f t="shared" si="2"/>
        <v>No Fever</v>
      </c>
      <c r="H184" s="97">
        <v>3</v>
      </c>
      <c r="I184" s="97">
        <v>2.4</v>
      </c>
      <c r="J184" s="97">
        <v>1</v>
      </c>
      <c r="K184" s="97">
        <v>1</v>
      </c>
      <c r="L184" s="97">
        <v>0</v>
      </c>
      <c r="M184" s="97">
        <v>0</v>
      </c>
      <c r="N184" s="97">
        <v>0</v>
      </c>
    </row>
    <row r="185" spans="1:14" x14ac:dyDescent="0.2">
      <c r="A185" s="97">
        <v>763</v>
      </c>
      <c r="B185" s="97">
        <v>4</v>
      </c>
      <c r="C185" s="97">
        <v>1</v>
      </c>
      <c r="D185" s="97">
        <v>1</v>
      </c>
      <c r="E185" s="97">
        <v>2</v>
      </c>
      <c r="F185" s="97" t="s">
        <v>183</v>
      </c>
      <c r="G185" s="97" t="str">
        <f t="shared" si="2"/>
        <v>No Fever</v>
      </c>
      <c r="H185" s="97">
        <v>1</v>
      </c>
      <c r="I185" s="97">
        <v>2.6</v>
      </c>
      <c r="J185" s="97">
        <v>1</v>
      </c>
      <c r="K185" s="97">
        <v>1</v>
      </c>
      <c r="L185" s="97">
        <v>0</v>
      </c>
      <c r="M185" s="97">
        <v>0</v>
      </c>
      <c r="N185" s="97">
        <v>0</v>
      </c>
    </row>
    <row r="186" spans="1:14" x14ac:dyDescent="0.2">
      <c r="A186" s="97">
        <v>764</v>
      </c>
      <c r="B186" s="97">
        <v>9</v>
      </c>
      <c r="C186" s="97">
        <v>1</v>
      </c>
      <c r="D186" s="97">
        <v>1</v>
      </c>
      <c r="E186" s="97">
        <v>2</v>
      </c>
      <c r="F186" s="97" t="s">
        <v>183</v>
      </c>
      <c r="G186" s="97" t="str">
        <f t="shared" si="2"/>
        <v>No Fever</v>
      </c>
      <c r="H186" s="97">
        <v>2</v>
      </c>
      <c r="I186" s="97">
        <v>2.4</v>
      </c>
      <c r="J186" s="97">
        <v>1</v>
      </c>
      <c r="K186" s="97">
        <v>1</v>
      </c>
      <c r="L186" s="97">
        <v>0</v>
      </c>
      <c r="M186" s="97">
        <v>0</v>
      </c>
      <c r="N186" s="97">
        <v>0</v>
      </c>
    </row>
    <row r="187" spans="1:14" x14ac:dyDescent="0.2">
      <c r="A187" s="97">
        <v>765</v>
      </c>
      <c r="B187" s="97">
        <v>8</v>
      </c>
      <c r="C187" s="97">
        <v>2</v>
      </c>
      <c r="D187" s="97">
        <v>1</v>
      </c>
      <c r="E187" s="97">
        <v>2</v>
      </c>
      <c r="F187" s="97" t="s">
        <v>183</v>
      </c>
      <c r="G187" s="97" t="str">
        <f t="shared" si="2"/>
        <v>No Fever</v>
      </c>
      <c r="H187" s="97">
        <v>1</v>
      </c>
      <c r="I187" s="97">
        <v>2.6</v>
      </c>
      <c r="J187" s="97">
        <v>1</v>
      </c>
      <c r="K187" s="97">
        <v>1</v>
      </c>
      <c r="L187" s="97">
        <v>0</v>
      </c>
      <c r="M187" s="97">
        <v>0</v>
      </c>
      <c r="N187" s="97">
        <v>0</v>
      </c>
    </row>
    <row r="188" spans="1:14" x14ac:dyDescent="0.2">
      <c r="A188" s="97">
        <v>768</v>
      </c>
      <c r="B188" s="97">
        <v>9</v>
      </c>
      <c r="C188" s="97">
        <v>1</v>
      </c>
      <c r="D188" s="97">
        <v>0</v>
      </c>
      <c r="E188" s="97">
        <v>2</v>
      </c>
      <c r="F188" s="97" t="s">
        <v>183</v>
      </c>
      <c r="G188" s="97" t="str">
        <f t="shared" si="2"/>
        <v>No Fever</v>
      </c>
      <c r="H188" s="97">
        <v>3</v>
      </c>
      <c r="I188" s="97">
        <v>2.17</v>
      </c>
      <c r="J188" s="97">
        <v>1</v>
      </c>
      <c r="K188" s="97">
        <v>1</v>
      </c>
      <c r="L188" s="97">
        <v>0</v>
      </c>
      <c r="M188" s="97">
        <v>0</v>
      </c>
      <c r="N188" s="97">
        <v>0</v>
      </c>
    </row>
    <row r="189" spans="1:14" x14ac:dyDescent="0.2">
      <c r="A189" s="97">
        <v>769</v>
      </c>
      <c r="B189" s="97">
        <v>4</v>
      </c>
      <c r="C189" s="97">
        <v>2</v>
      </c>
      <c r="D189" s="97">
        <v>1</v>
      </c>
      <c r="E189" s="97">
        <v>2</v>
      </c>
      <c r="F189" s="97" t="s">
        <v>183</v>
      </c>
      <c r="G189" s="97" t="str">
        <f t="shared" si="2"/>
        <v>No Fever</v>
      </c>
      <c r="H189" s="97">
        <v>1</v>
      </c>
      <c r="I189" s="97">
        <v>2.17</v>
      </c>
      <c r="J189" s="97">
        <v>1</v>
      </c>
      <c r="K189" s="97">
        <v>1</v>
      </c>
      <c r="L189" s="97">
        <v>0</v>
      </c>
      <c r="M189" s="97">
        <v>0</v>
      </c>
      <c r="N189" s="97">
        <v>0</v>
      </c>
    </row>
    <row r="190" spans="1:14" x14ac:dyDescent="0.2">
      <c r="A190" s="97">
        <v>770</v>
      </c>
      <c r="B190" s="97">
        <v>32</v>
      </c>
      <c r="C190" s="97">
        <v>2</v>
      </c>
      <c r="D190" s="97">
        <v>1</v>
      </c>
      <c r="E190" s="97">
        <v>1</v>
      </c>
      <c r="F190" s="97" t="s">
        <v>184</v>
      </c>
      <c r="G190" s="97" t="str">
        <f t="shared" si="2"/>
        <v>Fever</v>
      </c>
      <c r="H190" s="97">
        <v>2</v>
      </c>
      <c r="I190" s="97">
        <v>2.33</v>
      </c>
      <c r="J190" s="97">
        <v>1</v>
      </c>
      <c r="K190" s="97">
        <v>1</v>
      </c>
      <c r="L190" s="97">
        <v>0</v>
      </c>
      <c r="M190" s="97">
        <v>0</v>
      </c>
      <c r="N190" s="97">
        <v>0</v>
      </c>
    </row>
    <row r="191" spans="1:14" x14ac:dyDescent="0.2">
      <c r="A191" s="97">
        <v>771</v>
      </c>
      <c r="B191" s="97">
        <v>10</v>
      </c>
      <c r="C191" s="97">
        <v>2</v>
      </c>
      <c r="D191" s="97">
        <v>1</v>
      </c>
      <c r="E191" s="97">
        <v>2</v>
      </c>
      <c r="F191" s="97" t="s">
        <v>183</v>
      </c>
      <c r="G191" s="97" t="str">
        <f t="shared" si="2"/>
        <v>No Fever</v>
      </c>
      <c r="H191" s="97">
        <v>2</v>
      </c>
      <c r="I191" s="97">
        <v>2.33</v>
      </c>
      <c r="J191" s="97">
        <v>1</v>
      </c>
      <c r="K191" s="97">
        <v>1</v>
      </c>
      <c r="L191" s="97">
        <v>0</v>
      </c>
      <c r="M191" s="97">
        <v>0</v>
      </c>
      <c r="N191" s="97">
        <v>0</v>
      </c>
    </row>
    <row r="192" spans="1:14" x14ac:dyDescent="0.2">
      <c r="A192" s="97">
        <v>772</v>
      </c>
      <c r="B192" s="97">
        <v>19</v>
      </c>
      <c r="C192" s="97">
        <v>2</v>
      </c>
      <c r="D192" s="97">
        <v>1</v>
      </c>
      <c r="E192" s="97">
        <v>2</v>
      </c>
      <c r="F192" s="97" t="s">
        <v>183</v>
      </c>
      <c r="G192" s="97" t="str">
        <f t="shared" si="2"/>
        <v>No Fever</v>
      </c>
      <c r="H192" s="97">
        <v>2</v>
      </c>
      <c r="I192" s="97">
        <v>2.33</v>
      </c>
      <c r="J192" s="97">
        <v>1</v>
      </c>
      <c r="K192" s="97">
        <v>1</v>
      </c>
      <c r="L192" s="97">
        <v>0</v>
      </c>
      <c r="M192" s="97">
        <v>0</v>
      </c>
      <c r="N192" s="97">
        <v>0</v>
      </c>
    </row>
    <row r="193" spans="1:14" x14ac:dyDescent="0.2">
      <c r="A193" s="97">
        <v>773</v>
      </c>
      <c r="B193" s="97">
        <v>31</v>
      </c>
      <c r="C193" s="97">
        <v>2</v>
      </c>
      <c r="D193" s="97">
        <v>1</v>
      </c>
      <c r="E193" s="97">
        <v>2</v>
      </c>
      <c r="F193" s="97" t="s">
        <v>183</v>
      </c>
      <c r="G193" s="97" t="str">
        <f t="shared" si="2"/>
        <v>No Fever</v>
      </c>
      <c r="H193" s="97">
        <v>2</v>
      </c>
      <c r="I193" s="97">
        <v>2.33</v>
      </c>
      <c r="J193" s="97">
        <v>1</v>
      </c>
      <c r="K193" s="97">
        <v>1</v>
      </c>
      <c r="L193" s="97">
        <v>0</v>
      </c>
      <c r="M193" s="97">
        <v>0</v>
      </c>
      <c r="N193" s="97">
        <v>0</v>
      </c>
    </row>
    <row r="194" spans="1:14" x14ac:dyDescent="0.2">
      <c r="A194" s="97">
        <v>774</v>
      </c>
      <c r="B194" s="97">
        <v>11</v>
      </c>
      <c r="C194" s="97">
        <v>2</v>
      </c>
      <c r="D194" s="97">
        <v>1</v>
      </c>
      <c r="E194" s="97">
        <v>2</v>
      </c>
      <c r="F194" s="97" t="s">
        <v>183</v>
      </c>
      <c r="G194" s="97" t="str">
        <f t="shared" si="2"/>
        <v>No Fever</v>
      </c>
      <c r="H194" s="97">
        <v>2</v>
      </c>
      <c r="I194" s="97">
        <v>2.33</v>
      </c>
      <c r="J194" s="97">
        <v>1</v>
      </c>
      <c r="K194" s="97">
        <v>1</v>
      </c>
      <c r="L194" s="97">
        <v>0</v>
      </c>
      <c r="M194" s="97">
        <v>0</v>
      </c>
      <c r="N194" s="97">
        <v>0</v>
      </c>
    </row>
    <row r="195" spans="1:14" x14ac:dyDescent="0.2">
      <c r="A195" s="97">
        <v>782</v>
      </c>
      <c r="B195" s="97">
        <v>85</v>
      </c>
      <c r="C195" s="97">
        <v>1</v>
      </c>
      <c r="D195" s="97">
        <v>0</v>
      </c>
      <c r="E195" s="97">
        <v>2</v>
      </c>
      <c r="F195" s="97" t="s">
        <v>183</v>
      </c>
      <c r="G195" s="97" t="str">
        <f t="shared" ref="G195:G197" si="3">IF(F195=$F$2,"No Fever","Fever")</f>
        <v>No Fever</v>
      </c>
      <c r="H195" s="97">
        <v>3</v>
      </c>
      <c r="I195" s="97">
        <v>3</v>
      </c>
      <c r="J195" s="97">
        <v>5</v>
      </c>
      <c r="K195" s="97">
        <v>0</v>
      </c>
      <c r="L195" s="97">
        <v>0</v>
      </c>
      <c r="M195" s="97">
        <v>0</v>
      </c>
      <c r="N195" s="97">
        <v>0</v>
      </c>
    </row>
    <row r="196" spans="1:14" x14ac:dyDescent="0.2">
      <c r="A196" s="97">
        <v>783</v>
      </c>
      <c r="B196" s="97">
        <v>35</v>
      </c>
      <c r="C196" s="97">
        <v>1</v>
      </c>
      <c r="D196" s="97">
        <v>1</v>
      </c>
      <c r="E196" s="97">
        <v>2</v>
      </c>
      <c r="F196" s="97" t="s">
        <v>183</v>
      </c>
      <c r="G196" s="97" t="str">
        <f t="shared" si="3"/>
        <v>No Fever</v>
      </c>
      <c r="H196" s="97">
        <v>3</v>
      </c>
      <c r="I196" s="97">
        <v>2.4300000000000002</v>
      </c>
      <c r="J196" s="97">
        <v>5</v>
      </c>
      <c r="K196" s="97">
        <v>0</v>
      </c>
      <c r="L196" s="97">
        <v>0</v>
      </c>
      <c r="M196" s="97">
        <v>0</v>
      </c>
      <c r="N196" s="97">
        <v>0</v>
      </c>
    </row>
    <row r="197" spans="1:14" x14ac:dyDescent="0.2">
      <c r="A197" s="97">
        <v>784</v>
      </c>
      <c r="B197" s="97">
        <v>24</v>
      </c>
      <c r="C197" s="97">
        <v>1</v>
      </c>
      <c r="D197" s="97">
        <v>1</v>
      </c>
      <c r="E197" s="97">
        <v>2</v>
      </c>
      <c r="F197" s="97" t="s">
        <v>183</v>
      </c>
      <c r="G197" s="97" t="str">
        <f t="shared" si="3"/>
        <v>No Fever</v>
      </c>
      <c r="H197" s="97">
        <v>3</v>
      </c>
      <c r="I197" s="97">
        <v>2.14</v>
      </c>
      <c r="J197" s="97">
        <v>5</v>
      </c>
      <c r="K197" s="97">
        <v>0</v>
      </c>
      <c r="L197" s="97">
        <v>0</v>
      </c>
      <c r="M197" s="97">
        <v>0</v>
      </c>
      <c r="N197" s="97">
        <v>0</v>
      </c>
    </row>
  </sheetData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G1" sqref="G1"/>
    </sheetView>
  </sheetViews>
  <sheetFormatPr defaultRowHeight="12.75" x14ac:dyDescent="0.2"/>
  <cols>
    <col min="2" max="3" width="6.7109375" customWidth="1"/>
    <col min="4" max="4" width="5.7109375" customWidth="1"/>
    <col min="8" max="8" width="5" customWidth="1"/>
    <col min="10" max="11" width="6.7109375" customWidth="1"/>
    <col min="12" max="12" width="5.7109375" customWidth="1"/>
    <col min="16" max="16" width="4.85546875" customWidth="1"/>
    <col min="18" max="19" width="6.7109375" customWidth="1"/>
    <col min="20" max="20" width="5.7109375" customWidth="1"/>
  </cols>
  <sheetData>
    <row r="1" spans="1:17" x14ac:dyDescent="0.2">
      <c r="A1" s="96" t="s">
        <v>185</v>
      </c>
      <c r="I1" s="38" t="s">
        <v>186</v>
      </c>
      <c r="Q1" s="38" t="s">
        <v>187</v>
      </c>
    </row>
    <row r="41" spans="1:23" x14ac:dyDescent="0.2">
      <c r="B41" s="99" t="s">
        <v>5</v>
      </c>
      <c r="C41" s="99"/>
      <c r="F41" s="38" t="b">
        <v>0</v>
      </c>
      <c r="G41" s="38" t="b">
        <v>0</v>
      </c>
      <c r="H41" s="38"/>
      <c r="J41" s="99" t="s">
        <v>5</v>
      </c>
      <c r="K41" s="99"/>
      <c r="N41" s="38" t="b">
        <v>0</v>
      </c>
      <c r="O41" s="38" t="b">
        <v>0</v>
      </c>
      <c r="R41" s="99" t="s">
        <v>5</v>
      </c>
      <c r="S41" s="99"/>
      <c r="V41" s="38" t="b">
        <v>0</v>
      </c>
      <c r="W41" s="38" t="b">
        <v>0</v>
      </c>
    </row>
    <row r="42" spans="1:23" x14ac:dyDescent="0.2">
      <c r="A42" s="38" t="s">
        <v>38</v>
      </c>
      <c r="B42" s="38" t="s">
        <v>183</v>
      </c>
      <c r="C42" s="38" t="s">
        <v>184</v>
      </c>
      <c r="D42" s="38" t="s">
        <v>62</v>
      </c>
      <c r="E42" s="38" t="s">
        <v>63</v>
      </c>
      <c r="F42" s="38" t="s">
        <v>189</v>
      </c>
      <c r="G42" s="38" t="s">
        <v>190</v>
      </c>
      <c r="H42" s="38"/>
      <c r="I42" s="38" t="s">
        <v>38</v>
      </c>
      <c r="J42" s="38" t="s">
        <v>183</v>
      </c>
      <c r="K42" s="38" t="s">
        <v>184</v>
      </c>
      <c r="L42" s="38" t="s">
        <v>62</v>
      </c>
      <c r="M42" s="38" t="s">
        <v>63</v>
      </c>
      <c r="N42" s="38" t="s">
        <v>189</v>
      </c>
      <c r="O42" s="38" t="s">
        <v>190</v>
      </c>
      <c r="Q42" s="38" t="s">
        <v>38</v>
      </c>
      <c r="R42" s="38" t="s">
        <v>183</v>
      </c>
      <c r="S42" s="38" t="s">
        <v>184</v>
      </c>
      <c r="T42" s="38" t="s">
        <v>62</v>
      </c>
      <c r="U42" s="38" t="s">
        <v>63</v>
      </c>
      <c r="V42" s="38" t="s">
        <v>189</v>
      </c>
      <c r="W42" s="38" t="s">
        <v>190</v>
      </c>
    </row>
    <row r="43" spans="1:23" x14ac:dyDescent="0.2">
      <c r="A43" s="38" t="s">
        <v>183</v>
      </c>
      <c r="B43">
        <v>128</v>
      </c>
      <c r="C43">
        <v>11</v>
      </c>
      <c r="D43">
        <f>SUM(B43:C43)</f>
        <v>139</v>
      </c>
      <c r="E43" s="100">
        <f>B43/D43</f>
        <v>0.92086330935251803</v>
      </c>
      <c r="F43" s="101">
        <f>1-E43</f>
        <v>7.9136690647481966E-2</v>
      </c>
      <c r="I43" s="38" t="s">
        <v>183</v>
      </c>
      <c r="J43">
        <v>128</v>
      </c>
      <c r="K43">
        <v>11</v>
      </c>
      <c r="L43">
        <f>SUM(J43:K43)</f>
        <v>139</v>
      </c>
      <c r="M43" s="100">
        <f>J43/L43</f>
        <v>0.92086330935251803</v>
      </c>
      <c r="N43" s="101">
        <f>1-M43</f>
        <v>7.9136690647481966E-2</v>
      </c>
      <c r="Q43" s="38" t="s">
        <v>183</v>
      </c>
      <c r="R43">
        <v>128</v>
      </c>
      <c r="S43">
        <v>11</v>
      </c>
      <c r="T43">
        <f>SUM(R43:S43)</f>
        <v>139</v>
      </c>
      <c r="U43" s="100">
        <f>R43/T43</f>
        <v>0.92086330935251803</v>
      </c>
      <c r="V43" s="101">
        <f>1-U43</f>
        <v>7.9136690647481966E-2</v>
      </c>
    </row>
    <row r="44" spans="1:23" x14ac:dyDescent="0.2">
      <c r="A44" s="38" t="s">
        <v>184</v>
      </c>
      <c r="B44">
        <v>40</v>
      </c>
      <c r="C44">
        <v>17</v>
      </c>
      <c r="D44">
        <f>SUM(B44:C44)</f>
        <v>57</v>
      </c>
      <c r="E44" s="100">
        <f>C44/D44</f>
        <v>0.2982456140350877</v>
      </c>
      <c r="G44" s="101">
        <f>1-E44</f>
        <v>0.70175438596491224</v>
      </c>
      <c r="H44" s="101"/>
      <c r="I44" s="38" t="s">
        <v>184</v>
      </c>
      <c r="J44">
        <v>41</v>
      </c>
      <c r="K44">
        <v>16</v>
      </c>
      <c r="L44">
        <f>SUM(J44:K44)</f>
        <v>57</v>
      </c>
      <c r="M44" s="100">
        <f>K44/L44</f>
        <v>0.2807017543859649</v>
      </c>
      <c r="O44" s="101">
        <f>1-M44</f>
        <v>0.7192982456140351</v>
      </c>
      <c r="Q44" s="38" t="s">
        <v>184</v>
      </c>
      <c r="R44">
        <v>44</v>
      </c>
      <c r="S44">
        <v>13</v>
      </c>
      <c r="T44">
        <f>SUM(R44:S44)</f>
        <v>57</v>
      </c>
      <c r="U44" s="100">
        <f>S44/T44</f>
        <v>0.22807017543859648</v>
      </c>
      <c r="W44" s="101">
        <f>1-U44</f>
        <v>0.77192982456140347</v>
      </c>
    </row>
    <row r="45" spans="1:23" x14ac:dyDescent="0.2">
      <c r="A45" s="38" t="s">
        <v>62</v>
      </c>
      <c r="B45">
        <f>SUM(B43:B44)</f>
        <v>168</v>
      </c>
      <c r="C45">
        <f t="shared" ref="C45:D45" si="0">SUM(C43:C44)</f>
        <v>28</v>
      </c>
      <c r="D45">
        <f t="shared" si="0"/>
        <v>196</v>
      </c>
      <c r="E45" s="102">
        <f>(B43+C44)/D45</f>
        <v>0.73979591836734693</v>
      </c>
      <c r="I45" s="38" t="s">
        <v>62</v>
      </c>
      <c r="J45">
        <f>SUM(J43:J44)</f>
        <v>169</v>
      </c>
      <c r="K45">
        <f t="shared" ref="K45" si="1">SUM(K43:K44)</f>
        <v>27</v>
      </c>
      <c r="L45">
        <f t="shared" ref="L45" si="2">SUM(L43:L44)</f>
        <v>196</v>
      </c>
      <c r="M45" s="102">
        <f>(J43+K44)/L45</f>
        <v>0.73469387755102045</v>
      </c>
      <c r="Q45" s="38" t="s">
        <v>62</v>
      </c>
      <c r="R45">
        <f>SUM(R43:R44)</f>
        <v>172</v>
      </c>
      <c r="S45">
        <f t="shared" ref="S45" si="3">SUM(S43:S44)</f>
        <v>24</v>
      </c>
      <c r="T45">
        <f t="shared" ref="T45" si="4">SUM(T43:T44)</f>
        <v>196</v>
      </c>
      <c r="U45" s="102">
        <f>(R43+S44)/T45</f>
        <v>0.71938775510204078</v>
      </c>
    </row>
    <row r="46" spans="1:23" x14ac:dyDescent="0.2">
      <c r="E46" s="104">
        <f>1-E45</f>
        <v>0.26020408163265307</v>
      </c>
      <c r="F46" s="103" t="s">
        <v>191</v>
      </c>
      <c r="M46" s="104">
        <f>1-M45</f>
        <v>0.26530612244897955</v>
      </c>
      <c r="N46" s="103" t="s">
        <v>191</v>
      </c>
      <c r="U46" s="104">
        <f>1-U45</f>
        <v>0.28061224489795922</v>
      </c>
      <c r="V46" s="103" t="s">
        <v>191</v>
      </c>
    </row>
    <row r="47" spans="1:23" x14ac:dyDescent="0.2">
      <c r="A47" s="51" t="s">
        <v>193</v>
      </c>
      <c r="B47" s="51"/>
      <c r="C47" s="51"/>
      <c r="D47" s="51"/>
      <c r="E47" s="105">
        <f>D43/D45</f>
        <v>0.70918367346938771</v>
      </c>
      <c r="F47" s="106" t="s">
        <v>192</v>
      </c>
      <c r="G47" s="51"/>
      <c r="H47" s="51"/>
      <c r="I47" s="51"/>
      <c r="J47" s="51"/>
      <c r="K47" s="51"/>
      <c r="L47" s="51"/>
      <c r="M47" s="105">
        <f>L43/L45</f>
        <v>0.70918367346938771</v>
      </c>
      <c r="N47" s="106" t="s">
        <v>192</v>
      </c>
      <c r="O47" s="51"/>
      <c r="P47" s="51"/>
      <c r="Q47" s="51"/>
      <c r="R47" s="51"/>
      <c r="S47" s="51"/>
      <c r="T47" s="51"/>
      <c r="U47" s="105">
        <f>T43/T45</f>
        <v>0.70918367346938771</v>
      </c>
      <c r="V47" s="106" t="s">
        <v>192</v>
      </c>
    </row>
  </sheetData>
  <mergeCells count="3">
    <mergeCell ref="B41:C41"/>
    <mergeCell ref="J41:K41"/>
    <mergeCell ref="R41:S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</vt:lpstr>
      <vt:lpstr>Logistic</vt:lpstr>
      <vt:lpstr>y =1st order fcn. </vt:lpstr>
      <vt:lpstr>y = f(ln(odds))</vt:lpstr>
      <vt:lpstr>Likelihood</vt:lpstr>
      <vt:lpstr>y = 2nd order fcn.</vt:lpstr>
      <vt:lpstr>JMP</vt:lpstr>
      <vt:lpstr>dengue 22.4</vt:lpstr>
      <vt:lpstr>JMP No-Yes</vt:lpstr>
      <vt:lpstr>Motorcycles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Andrews</dc:creator>
  <cp:lastModifiedBy>RAndrews</cp:lastModifiedBy>
  <dcterms:created xsi:type="dcterms:W3CDTF">1997-11-10T21:05:07Z</dcterms:created>
  <dcterms:modified xsi:type="dcterms:W3CDTF">2014-12-06T03:52:39Z</dcterms:modified>
</cp:coreProperties>
</file>